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UserData\Home1C\hhaffener\Documents\"/>
    </mc:Choice>
  </mc:AlternateContent>
  <bookViews>
    <workbookView xWindow="0" yWindow="0" windowWidth="28800" windowHeight="11940"/>
  </bookViews>
  <sheets>
    <sheet name="Calendar" sheetId="1" r:id="rId1"/>
  </sheets>
  <definedNames>
    <definedName name="AprSun1">DATEVALUE("4/1/"&amp;Calendar!$I$2)-WEEKDAY(DATEVALUE("4/1/"&amp;Calendar!$I$2))+1</definedName>
    <definedName name="AugSun1">DATEVALUE("8/1/"&amp;Calendar!$I$2)-WEEKDAY(DATEVALUE("8/1/"&amp;Calendar!$I$2))+1</definedName>
    <definedName name="ColumnTitleRegion1..H9.1">Calendar!$I$5</definedName>
    <definedName name="ColumnTitleRegion1..I9.1">Calendar!$I$5</definedName>
    <definedName name="ColumnTitleRegion10..AF9.1">Calendar!$AG$5</definedName>
    <definedName name="ColumnTitleRegion10..AG9.1">Calendar!$AG$5</definedName>
    <definedName name="ColumnTitleRegion11..AF18.1">Calendar!$AG$14</definedName>
    <definedName name="ColumnTitleRegion11..AG18.1">Calendar!$AG$14</definedName>
    <definedName name="ColumnTitleRegion12..AF27.1">Calendar!$AG$23</definedName>
    <definedName name="ColumnTitleRegion12..AG27.1">Calendar!$AG$23</definedName>
    <definedName name="ColumnTitleRegion2..H18.1">Calendar!$I$14</definedName>
    <definedName name="ColumnTitleRegion2..I18.1">Calendar!$I$14</definedName>
    <definedName name="ColumnTitleRegion3..H27.1">Calendar!$I$23</definedName>
    <definedName name="ColumnTitleRegion3..I27.1">Calendar!$I$23</definedName>
    <definedName name="ColumnTitleRegion4..P9.1">Calendar!$Q$5</definedName>
    <definedName name="ColumnTitleRegion4..Q9.1">Calendar!$Q$5</definedName>
    <definedName name="ColumnTitleRegion5..P18.1">Calendar!$Q$14</definedName>
    <definedName name="ColumnTitleRegion5..Q18.1">Calendar!$Q$14</definedName>
    <definedName name="ColumnTitleRegion6..P27.1">Calendar!$Q$23</definedName>
    <definedName name="ColumnTitleRegion6..Q27.1">Calendar!$Q$23</definedName>
    <definedName name="ColumnTitleRegion7..X9.1">Calendar!$Y$5</definedName>
    <definedName name="ColumnTitleRegion7..Y9.1">Calendar!$Y$5</definedName>
    <definedName name="ColumnTitleRegion8..X18.1">Calendar!$Y$14</definedName>
    <definedName name="ColumnTitleRegion8..Y18.1">Calendar!$Y$14</definedName>
    <definedName name="ColumnTitleRegion9..X27.1">Calendar!$Y$23</definedName>
    <definedName name="ColumnTitleRegion9..Y27.1">Calendar!$Y$23</definedName>
    <definedName name="DecSun1">DATEVALUE("12/1/"&amp;Calendar!$I$2)-WEEKDAY(DATEVALUE("12/1/"&amp;Calendar!$I$2))+1</definedName>
    <definedName name="FebSun1">DATEVALUE("2/1/"&amp;Calendar!$I$2)-WEEKDAY(DATEVALUE("2/1/"&amp;Calendar!$I$2))+1</definedName>
    <definedName name="JanSun1">DATEVALUE("1/1/"&amp;Calendar!$I$2)-WEEKDAY(DATEVALUE("1/1/"&amp;Calendar!$I$2))+1</definedName>
    <definedName name="JulSun1">DATEVALUE("7/1/"&amp;Calendar!$I$2)-WEEKDAY(DATEVALUE("7/1/"&amp;Calendar!$I$2))+1</definedName>
    <definedName name="JunSun1">DATEVALUE("6/1/"&amp;Calendar!$I$2)-WEEKDAY(DATEVALUE("6/1/"&amp;Calendar!$I$2))+1</definedName>
    <definedName name="MarSun1">DATEVALUE("3/1/"&amp;Calendar!$I$2)-WEEKDAY(DATEVALUE("3/1/"&amp;Calendar!$I$2))+1</definedName>
    <definedName name="MaySun1">DATEVALUE("5/1/"&amp;Calendar!$I$2)-WEEKDAY(DATEVALUE("5/1/"&amp;Calendar!$I$2))+1</definedName>
    <definedName name="NovSun1">DATEVALUE("11/1/"&amp;Calendar!$I$2)-WEEKDAY(DATEVALUE("11/1/"&amp;Calendar!$I$2))+1</definedName>
    <definedName name="OctSun1">DATEVALUE("10/1/"&amp;Calendar!$I$2)-WEEKDAY(DATEVALUE("10/1/"&amp;Calendar!$I$2))+1</definedName>
    <definedName name="SepSun1">DATEVALUE("9/1/"&amp;Calendar!$I$2)-WEEKDAY(DATEVALUE("9/1/"&amp;Calendar!$I$2))+1</definedName>
    <definedName name="Year">Calendar!$I$2</definedName>
  </definedNames>
  <calcPr calcId="162913" concurrentManualCount="4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A29" i="1"/>
  <c r="B24" i="1"/>
  <c r="A24" i="1"/>
  <c r="G20" i="1"/>
  <c r="F20" i="1"/>
  <c r="E20" i="1"/>
  <c r="D20" i="1"/>
  <c r="C20" i="1"/>
  <c r="B20" i="1"/>
  <c r="A20" i="1"/>
  <c r="G19" i="1"/>
  <c r="F19" i="1"/>
  <c r="E19" i="1"/>
  <c r="D19" i="1"/>
  <c r="G11" i="1"/>
  <c r="F11" i="1"/>
  <c r="E11" i="1"/>
  <c r="D11" i="1"/>
  <c r="C11" i="1"/>
  <c r="B11" i="1"/>
  <c r="D6" i="1"/>
  <c r="C6" i="1"/>
  <c r="B6" i="1"/>
  <c r="A6" i="1"/>
  <c r="AE9" i="1" l="1"/>
  <c r="AM29" i="1" l="1"/>
  <c r="AM6" i="1" l="1"/>
  <c r="Q7" i="1"/>
  <c r="M17" i="1"/>
  <c r="AM8" i="1"/>
  <c r="W9" i="1"/>
  <c r="I8" i="1"/>
  <c r="W10" i="1"/>
  <c r="N6" i="1"/>
  <c r="L8" i="1"/>
  <c r="AJ10" i="1"/>
  <c r="W6" i="1"/>
  <c r="S7" i="1"/>
  <c r="W8" i="1"/>
  <c r="AJ9" i="1"/>
  <c r="I11" i="1"/>
  <c r="AA6" i="1"/>
  <c r="AE7" i="1"/>
  <c r="AI8" i="1"/>
  <c r="AM9" i="1"/>
  <c r="AB11" i="1"/>
  <c r="AE15" i="1"/>
  <c r="L6" i="1"/>
  <c r="AJ6" i="1"/>
  <c r="AB7" i="1"/>
  <c r="U8" i="1"/>
  <c r="S9" i="1"/>
  <c r="S10" i="1"/>
  <c r="W11" i="1"/>
  <c r="AJ16" i="1"/>
  <c r="R15" i="1"/>
  <c r="O26" i="1"/>
  <c r="R6" i="1"/>
  <c r="AD6" i="1"/>
  <c r="J7" i="1"/>
  <c r="V7" i="1"/>
  <c r="AI7" i="1"/>
  <c r="N8" i="1"/>
  <c r="AA8" i="1"/>
  <c r="L9" i="1"/>
  <c r="AA9" i="1"/>
  <c r="L10" i="1"/>
  <c r="AB10" i="1"/>
  <c r="L11" i="1"/>
  <c r="AK11" i="1"/>
  <c r="I16" i="1"/>
  <c r="AB17" i="1"/>
  <c r="I6" i="1"/>
  <c r="U6" i="1"/>
  <c r="AG6" i="1"/>
  <c r="M7" i="1"/>
  <c r="Z7" i="1"/>
  <c r="AK7" i="1"/>
  <c r="R8" i="1"/>
  <c r="AE8" i="1"/>
  <c r="N9" i="1"/>
  <c r="Q10" i="1"/>
  <c r="AE10" i="1"/>
  <c r="U11" i="1"/>
  <c r="L15" i="1"/>
  <c r="N16" i="1"/>
  <c r="T20" i="1"/>
  <c r="AC18" i="1"/>
  <c r="Q11" i="1"/>
  <c r="AG11" i="1"/>
  <c r="V15" i="1"/>
  <c r="W16" i="1"/>
  <c r="K18" i="1"/>
  <c r="Y24" i="1"/>
  <c r="Z19" i="1"/>
  <c r="AL27" i="1"/>
  <c r="M6" i="1"/>
  <c r="S6" i="1"/>
  <c r="Z6" i="1"/>
  <c r="AE6" i="1"/>
  <c r="AK6" i="1"/>
  <c r="L7" i="1"/>
  <c r="R7" i="1"/>
  <c r="W7" i="1"/>
  <c r="AD7" i="1"/>
  <c r="AJ7" i="1"/>
  <c r="J8" i="1"/>
  <c r="Q8" i="1"/>
  <c r="V8" i="1"/>
  <c r="AB8" i="1"/>
  <c r="AK8" i="1"/>
  <c r="M9" i="1"/>
  <c r="U9" i="1"/>
  <c r="AD9" i="1"/>
  <c r="AK9" i="1"/>
  <c r="M10" i="1"/>
  <c r="V10" i="1"/>
  <c r="AD10" i="1"/>
  <c r="AK10" i="1"/>
  <c r="N11" i="1"/>
  <c r="V11" i="1"/>
  <c r="AD11" i="1"/>
  <c r="I15" i="1"/>
  <c r="S15" i="1"/>
  <c r="AJ15" i="1"/>
  <c r="V16" i="1"/>
  <c r="J17" i="1"/>
  <c r="AE17" i="1"/>
  <c r="O19" i="1"/>
  <c r="AL20" i="1"/>
  <c r="AH26" i="1"/>
  <c r="J6" i="1"/>
  <c r="Q6" i="1"/>
  <c r="V6" i="1"/>
  <c r="AB6" i="1"/>
  <c r="AI6" i="1"/>
  <c r="I7" i="1"/>
  <c r="N7" i="1"/>
  <c r="U7" i="1"/>
  <c r="AA7" i="1"/>
  <c r="AG7" i="1"/>
  <c r="AM7" i="1"/>
  <c r="M8" i="1"/>
  <c r="S8" i="1"/>
  <c r="Z8" i="1"/>
  <c r="AG8" i="1"/>
  <c r="I9" i="1"/>
  <c r="R9" i="1"/>
  <c r="Z9" i="1"/>
  <c r="AG9" i="1"/>
  <c r="J10" i="1"/>
  <c r="R10" i="1"/>
  <c r="Z10" i="1"/>
  <c r="AI10" i="1"/>
  <c r="J11" i="1"/>
  <c r="R11" i="1"/>
  <c r="AA11" i="1"/>
  <c r="AI11" i="1"/>
  <c r="M15" i="1"/>
  <c r="AB15" i="1"/>
  <c r="M16" i="1"/>
  <c r="AA16" i="1"/>
  <c r="V17" i="1"/>
  <c r="U18" i="1"/>
  <c r="AH19" i="1"/>
  <c r="AC25" i="1"/>
  <c r="AH28" i="1"/>
  <c r="K6" i="1"/>
  <c r="O6" i="1"/>
  <c r="T6" i="1"/>
  <c r="Y6" i="1"/>
  <c r="AC6" i="1"/>
  <c r="AH6" i="1"/>
  <c r="AL6" i="1"/>
  <c r="K7" i="1"/>
  <c r="O7" i="1"/>
  <c r="T7" i="1"/>
  <c r="Y7" i="1"/>
  <c r="AC7" i="1"/>
  <c r="AH7" i="1"/>
  <c r="AL7" i="1"/>
  <c r="K8" i="1"/>
  <c r="O8" i="1"/>
  <c r="T8" i="1"/>
  <c r="Y8" i="1"/>
  <c r="AD8" i="1"/>
  <c r="AJ8" i="1"/>
  <c r="J9" i="1"/>
  <c r="Q9" i="1"/>
  <c r="V9" i="1"/>
  <c r="AB9" i="1"/>
  <c r="AI9" i="1"/>
  <c r="I10" i="1"/>
  <c r="N10" i="1"/>
  <c r="U10" i="1"/>
  <c r="AA10" i="1"/>
  <c r="AG10" i="1"/>
  <c r="AM10" i="1"/>
  <c r="M11" i="1"/>
  <c r="S11" i="1"/>
  <c r="Z11" i="1"/>
  <c r="AE11" i="1"/>
  <c r="AM11" i="1"/>
  <c r="N15" i="1"/>
  <c r="AA15" i="1"/>
  <c r="AK15" i="1"/>
  <c r="R16" i="1"/>
  <c r="AG16" i="1"/>
  <c r="S17" i="1"/>
  <c r="AL17" i="1"/>
  <c r="AM18" i="1"/>
  <c r="L20" i="1"/>
  <c r="K25" i="1"/>
  <c r="T27" i="1"/>
  <c r="AJ11" i="1"/>
  <c r="J15" i="1"/>
  <c r="Q15" i="1"/>
  <c r="W15" i="1"/>
  <c r="AG15" i="1"/>
  <c r="J16" i="1"/>
  <c r="S16" i="1"/>
  <c r="AB16" i="1"/>
  <c r="AK16" i="1"/>
  <c r="N17" i="1"/>
  <c r="W17" i="1"/>
  <c r="AG17" i="1"/>
  <c r="L18" i="1"/>
  <c r="AD18" i="1"/>
  <c r="Q19" i="1"/>
  <c r="AI19" i="1"/>
  <c r="U20" i="1"/>
  <c r="AM20" i="1"/>
  <c r="Z24" i="1"/>
  <c r="L25" i="1"/>
  <c r="AD25" i="1"/>
  <c r="Q26" i="1"/>
  <c r="AI26" i="1"/>
  <c r="U27" i="1"/>
  <c r="AM27" i="1"/>
  <c r="AI28" i="1"/>
  <c r="AE16" i="1"/>
  <c r="I17" i="1"/>
  <c r="R17" i="1"/>
  <c r="AA17" i="1"/>
  <c r="AK17" i="1"/>
  <c r="T18" i="1"/>
  <c r="AL18" i="1"/>
  <c r="Y19" i="1"/>
  <c r="K20" i="1"/>
  <c r="AC20" i="1"/>
  <c r="O24" i="1"/>
  <c r="AH24" i="1"/>
  <c r="T25" i="1"/>
  <c r="AL25" i="1"/>
  <c r="Y26" i="1"/>
  <c r="K27" i="1"/>
  <c r="AC27" i="1"/>
  <c r="O28" i="1"/>
  <c r="T29" i="1"/>
  <c r="AD20" i="1"/>
  <c r="Q24" i="1"/>
  <c r="AI24" i="1"/>
  <c r="U25" i="1"/>
  <c r="AM25" i="1"/>
  <c r="Z26" i="1"/>
  <c r="L27" i="1"/>
  <c r="AD27" i="1"/>
  <c r="Q28" i="1"/>
  <c r="U29" i="1"/>
  <c r="Y28" i="1"/>
  <c r="K29" i="1"/>
  <c r="AC29" i="1"/>
  <c r="Z28" i="1"/>
  <c r="L29" i="1"/>
  <c r="AD29" i="1"/>
  <c r="AC8" i="1"/>
  <c r="AH8" i="1"/>
  <c r="AL8" i="1"/>
  <c r="K9" i="1"/>
  <c r="O9" i="1"/>
  <c r="T9" i="1"/>
  <c r="Y9" i="1"/>
  <c r="AC9" i="1"/>
  <c r="AH9" i="1"/>
  <c r="AL9" i="1"/>
  <c r="K10" i="1"/>
  <c r="O10" i="1"/>
  <c r="T10" i="1"/>
  <c r="Y10" i="1"/>
  <c r="AC10" i="1"/>
  <c r="AH10" i="1"/>
  <c r="AL10" i="1"/>
  <c r="K11" i="1"/>
  <c r="O11" i="1"/>
  <c r="T11" i="1"/>
  <c r="Y11" i="1"/>
  <c r="AC11" i="1"/>
  <c r="AH11" i="1"/>
  <c r="AL11" i="1"/>
  <c r="K15" i="1"/>
  <c r="O15" i="1"/>
  <c r="T15" i="1"/>
  <c r="Y15" i="1"/>
  <c r="AC15" i="1"/>
  <c r="AH15" i="1"/>
  <c r="AL15" i="1"/>
  <c r="K16" i="1"/>
  <c r="O16" i="1"/>
  <c r="T16" i="1"/>
  <c r="Y16" i="1"/>
  <c r="AC16" i="1"/>
  <c r="AH16" i="1"/>
  <c r="AL16" i="1"/>
  <c r="K17" i="1"/>
  <c r="O17" i="1"/>
  <c r="T17" i="1"/>
  <c r="Y17" i="1"/>
  <c r="AC17" i="1"/>
  <c r="AH17" i="1"/>
  <c r="AM17" i="1"/>
  <c r="O18" i="1"/>
  <c r="Y18" i="1"/>
  <c r="AH18" i="1"/>
  <c r="K19" i="1"/>
  <c r="T19" i="1"/>
  <c r="AC19" i="1"/>
  <c r="AL19" i="1"/>
  <c r="O20" i="1"/>
  <c r="Y20" i="1"/>
  <c r="AH20" i="1"/>
  <c r="K24" i="1"/>
  <c r="T24" i="1"/>
  <c r="AC24" i="1"/>
  <c r="AL24" i="1"/>
  <c r="O25" i="1"/>
  <c r="Y25" i="1"/>
  <c r="AH25" i="1"/>
  <c r="K26" i="1"/>
  <c r="T26" i="1"/>
  <c r="AC26" i="1"/>
  <c r="AL26" i="1"/>
  <c r="O27" i="1"/>
  <c r="Y27" i="1"/>
  <c r="AH27" i="1"/>
  <c r="K28" i="1"/>
  <c r="T28" i="1"/>
  <c r="AC28" i="1"/>
  <c r="AL28" i="1"/>
  <c r="O29" i="1"/>
  <c r="Y29" i="1"/>
  <c r="AH29" i="1"/>
  <c r="U15" i="1"/>
  <c r="Z15" i="1"/>
  <c r="AD15" i="1"/>
  <c r="AI15" i="1"/>
  <c r="AM15" i="1"/>
  <c r="L16" i="1"/>
  <c r="Q16" i="1"/>
  <c r="U16" i="1"/>
  <c r="Z16" i="1"/>
  <c r="AD16" i="1"/>
  <c r="AI16" i="1"/>
  <c r="AM16" i="1"/>
  <c r="L17" i="1"/>
  <c r="Q17" i="1"/>
  <c r="U17" i="1"/>
  <c r="Z17" i="1"/>
  <c r="AD17" i="1"/>
  <c r="AI17" i="1"/>
  <c r="J18" i="1"/>
  <c r="Q18" i="1"/>
  <c r="Z18" i="1"/>
  <c r="AI18" i="1"/>
  <c r="L19" i="1"/>
  <c r="U19" i="1"/>
  <c r="AD19" i="1"/>
  <c r="AM19" i="1"/>
  <c r="Q20" i="1"/>
  <c r="Z20" i="1"/>
  <c r="AI20" i="1"/>
  <c r="L24" i="1"/>
  <c r="U24" i="1"/>
  <c r="AD24" i="1"/>
  <c r="AM24" i="1"/>
  <c r="Q25" i="1"/>
  <c r="Z25" i="1"/>
  <c r="AI25" i="1"/>
  <c r="L26" i="1"/>
  <c r="U26" i="1"/>
  <c r="AD26" i="1"/>
  <c r="AM26" i="1"/>
  <c r="Q27" i="1"/>
  <c r="Z27" i="1"/>
  <c r="AI27" i="1"/>
  <c r="L28" i="1"/>
  <c r="U28" i="1"/>
  <c r="AD28" i="1"/>
  <c r="AM28" i="1"/>
  <c r="Q29" i="1"/>
  <c r="Z29" i="1"/>
  <c r="AI29" i="1"/>
  <c r="AJ17" i="1"/>
  <c r="I18" i="1"/>
  <c r="M18" i="1"/>
  <c r="R18" i="1"/>
  <c r="V18" i="1"/>
  <c r="AA18" i="1"/>
  <c r="AE18" i="1"/>
  <c r="AJ18" i="1"/>
  <c r="I19" i="1"/>
  <c r="M19" i="1"/>
  <c r="R19" i="1"/>
  <c r="V19" i="1"/>
  <c r="AA19" i="1"/>
  <c r="AE19" i="1"/>
  <c r="AJ19" i="1"/>
  <c r="I20" i="1"/>
  <c r="M20" i="1"/>
  <c r="R20" i="1"/>
  <c r="V20" i="1"/>
  <c r="AA20" i="1"/>
  <c r="AE20" i="1"/>
  <c r="AJ20" i="1"/>
  <c r="I24" i="1"/>
  <c r="M24" i="1"/>
  <c r="R24" i="1"/>
  <c r="V24" i="1"/>
  <c r="AA24" i="1"/>
  <c r="AE24" i="1"/>
  <c r="AJ24" i="1"/>
  <c r="I25" i="1"/>
  <c r="M25" i="1"/>
  <c r="R25" i="1"/>
  <c r="V25" i="1"/>
  <c r="AA25" i="1"/>
  <c r="AE25" i="1"/>
  <c r="AJ25" i="1"/>
  <c r="I26" i="1"/>
  <c r="M26" i="1"/>
  <c r="R26" i="1"/>
  <c r="V26" i="1"/>
  <c r="AA26" i="1"/>
  <c r="AE26" i="1"/>
  <c r="AJ26" i="1"/>
  <c r="I27" i="1"/>
  <c r="M27" i="1"/>
  <c r="R27" i="1"/>
  <c r="V27" i="1"/>
  <c r="AA27" i="1"/>
  <c r="AE27" i="1"/>
  <c r="AJ27" i="1"/>
  <c r="I28" i="1"/>
  <c r="M28" i="1"/>
  <c r="R28" i="1"/>
  <c r="V28" i="1"/>
  <c r="AA28" i="1"/>
  <c r="AE28" i="1"/>
  <c r="AJ28" i="1"/>
  <c r="I29" i="1"/>
  <c r="M29" i="1"/>
  <c r="R29" i="1"/>
  <c r="V29" i="1"/>
  <c r="AA29" i="1"/>
  <c r="AE29" i="1"/>
  <c r="AJ29" i="1"/>
  <c r="N18" i="1"/>
  <c r="S18" i="1"/>
  <c r="W18" i="1"/>
  <c r="AB18" i="1"/>
  <c r="AG18" i="1"/>
  <c r="AK18" i="1"/>
  <c r="J19" i="1"/>
  <c r="N19" i="1"/>
  <c r="S19" i="1"/>
  <c r="W19" i="1"/>
  <c r="AB19" i="1"/>
  <c r="AG19" i="1"/>
  <c r="AK19" i="1"/>
  <c r="J20" i="1"/>
  <c r="N20" i="1"/>
  <c r="S20" i="1"/>
  <c r="W20" i="1"/>
  <c r="AB20" i="1"/>
  <c r="AG20" i="1"/>
  <c r="AK20" i="1"/>
  <c r="J24" i="1"/>
  <c r="N24" i="1"/>
  <c r="S24" i="1"/>
  <c r="W24" i="1"/>
  <c r="AB24" i="1"/>
  <c r="AG24" i="1"/>
  <c r="AK24" i="1"/>
  <c r="J25" i="1"/>
  <c r="N25" i="1"/>
  <c r="S25" i="1"/>
  <c r="W25" i="1"/>
  <c r="AB25" i="1"/>
  <c r="AG25" i="1"/>
  <c r="AK25" i="1"/>
  <c r="J26" i="1"/>
  <c r="N26" i="1"/>
  <c r="S26" i="1"/>
  <c r="W26" i="1"/>
  <c r="AB26" i="1"/>
  <c r="AG26" i="1"/>
  <c r="AK26" i="1"/>
  <c r="J27" i="1"/>
  <c r="N27" i="1"/>
  <c r="S27" i="1"/>
  <c r="W27" i="1"/>
  <c r="AB27" i="1"/>
  <c r="AG27" i="1"/>
  <c r="AK27" i="1"/>
  <c r="J28" i="1"/>
  <c r="N28" i="1"/>
  <c r="S28" i="1"/>
  <c r="W28" i="1"/>
  <c r="AB28" i="1"/>
  <c r="AG28" i="1"/>
  <c r="AK28" i="1"/>
  <c r="J29" i="1"/>
  <c r="N29" i="1"/>
  <c r="S29" i="1"/>
  <c r="W29" i="1"/>
  <c r="AB29" i="1"/>
  <c r="AG29" i="1"/>
  <c r="AL29" i="1"/>
  <c r="AK29" i="1"/>
</calcChain>
</file>

<file path=xl/sharedStrings.xml><?xml version="1.0" encoding="utf-8"?>
<sst xmlns="http://schemas.openxmlformats.org/spreadsheetml/2006/main" count="125" uniqueCount="24">
  <si>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</si>
  <si>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</si>
  <si>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</si>
  <si>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</si>
  <si>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</si>
  <si>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</si>
  <si>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</si>
  <si>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</si>
  <si>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</si>
  <si>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</si>
  <si>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</si>
  <si>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</si>
  <si>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</si>
  <si>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</si>
  <si>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</si>
  <si>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</si>
  <si>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</si>
  <si>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</si>
  <si>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</si>
  <si>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 xml:space="preserve"> Mountain Waste &amp; Recycling -Yard Waste Collection Town of Carbondale Day Calendar</t>
  </si>
  <si>
    <t>Yard Waste Collection</t>
  </si>
  <si>
    <t>Holiday</t>
  </si>
  <si>
    <r>
      <t>Recycling Service Day Zone -</t>
    </r>
    <r>
      <rPr>
        <b/>
        <u/>
        <sz val="11"/>
        <rFont val="Calibri"/>
        <family val="2"/>
      </rPr>
      <t>A</t>
    </r>
  </si>
  <si>
    <r>
      <t>Recycling Service Day Zone -</t>
    </r>
    <r>
      <rPr>
        <b/>
        <u/>
        <sz val="11"/>
        <rFont val="Calibri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</si>
</sst>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0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mbria"/>
      <family val="2"/>
      <scheme val="major"/>
    </font>
    <font>
      <b/>
      <u/>
      <sz val="11"/>
      <name val="Calibri"/>
      <family val="2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4" fontId="3" fillId="0" borderId="0" applyFont="0" applyFill="0" applyBorder="0">
      <alignment horizontal="right"/>
    </xf>
    <xf numFmtId="0" fontId="3" fillId="0" borderId="0" applyFont="0" applyFill="0" applyBorder="0">
      <alignment horizontal="center"/>
    </xf>
    <xf numFmtId="0" fontId="1" fillId="0" borderId="0"/>
    <xf numFmtId="0" fontId="3" fillId="0" borderId="0"/>
  </cellStyleXfs>
  <cellXfs count="22">
    <xf numFmtId="0" fontId="0" fillId="0" borderId="0" xfId="0"/>
    <xf numFmtId="164" fontId="3" fillId="0" borderId="1" xfId="7" applyBorder="1">
      <alignment horizontal="right"/>
    </xf>
    <xf numFmtId="0" fontId="0" fillId="0" borderId="1" xfId="8" applyFont="1" applyBorder="1">
      <alignment horizontal="center"/>
    </xf>
    <xf numFmtId="1" fontId="4" fillId="0" borderId="0" xfId="1">
      <alignment horizontal="center" vertical="center"/>
    </xf>
    <xf numFmtId="164" fontId="3" fillId="3" borderId="1" xfId="7" applyFill="1" applyBorder="1">
      <alignment horizontal="right"/>
    </xf>
    <xf numFmtId="164" fontId="3" fillId="0" borderId="1" xfId="7" applyFill="1" applyBorder="1">
      <alignment horizontal="right"/>
    </xf>
    <xf numFmtId="164" fontId="3" fillId="4" borderId="1" xfId="7" applyFill="1" applyBorder="1">
      <alignment horizontal="right"/>
    </xf>
    <xf numFmtId="1" fontId="7" fillId="0" borderId="0" xfId="1" applyFont="1" applyAlignment="1">
      <alignment horizontal="left" vertical="center"/>
    </xf>
    <xf numFmtId="0" fontId="0" fillId="3" borderId="0" xfId="0" applyFill="1"/>
    <xf numFmtId="0" fontId="0" fillId="3" borderId="1" xfId="8" applyFont="1" applyFill="1" applyBorder="1">
      <alignment horizontal="center"/>
    </xf>
    <xf numFmtId="0" fontId="1" fillId="0" borderId="0" xfId="9"/>
    <xf numFmtId="164" fontId="3" fillId="5" borderId="1" xfId="7" applyFill="1" applyBorder="1">
      <alignment horizontal="right"/>
    </xf>
    <xf numFmtId="164" fontId="3" fillId="6" borderId="1" xfId="7" applyFill="1" applyBorder="1">
      <alignment horizontal="right"/>
    </xf>
    <xf numFmtId="164" fontId="3" fillId="7" borderId="1" xfId="7" applyFill="1" applyBorder="1">
      <alignment horizontal="right"/>
    </xf>
    <xf numFmtId="164" fontId="3" fillId="7" borderId="1" xfId="7" applyFont="1" applyFill="1" applyBorder="1">
      <alignment horizontal="right"/>
    </xf>
    <xf numFmtId="0" fontId="5" fillId="4" borderId="0" xfId="10" applyFont="1" applyFill="1" applyAlignment="1">
      <alignment horizontal="center" vertical="center"/>
    </xf>
    <xf numFmtId="0" fontId="5" fillId="7" borderId="0" xfId="10" applyFont="1" applyFill="1" applyAlignment="1">
      <alignment horizontal="center" vertical="center"/>
    </xf>
    <xf numFmtId="0" fontId="5" fillId="5" borderId="0" xfId="10" applyFont="1" applyFill="1" applyAlignment="1">
      <alignment horizontal="center" vertical="center"/>
    </xf>
    <xf numFmtId="0" fontId="5" fillId="6" borderId="0" xfId="10" applyFont="1" applyFill="1" applyAlignment="1">
      <alignment horizontal="center" vertical="center"/>
    </xf>
    <xf numFmtId="0" fontId="5" fillId="2" borderId="1" xfId="2">
      <alignment horizontal="center" vertical="center"/>
    </xf>
    <xf numFmtId="0" fontId="9" fillId="0" borderId="0" xfId="0" applyFont="1" applyAlignment="1">
      <alignment horizontal="center"/>
    </xf>
    <xf numFmtId="1" fontId="4" fillId="0" borderId="0" xfId="1">
      <alignment horizontal="center" vertical="center"/>
    </xf>
  </cellXfs>
  <cellStyles count="11">
    <cellStyle name="Day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_Calendar" xfId="9"/>
    <cellStyle name="Normal_Sheet1" xfId="10"/>
    <cellStyle name="Output" xfId="6" builtinId="21" customBuiltin="1"/>
    <cellStyle name="Title" xfId="1" builtinId="15" customBuiltin="1"/>
    <cellStyle name="WeekDay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AR32"/>
  <sheetViews>
    <sheetView showGridLines="0" tabSelected="1" workbookViewId="0">
      <selection activeCell="AQ17" sqref="AQ17"/>
    </sheetView>
  </sheetViews>
  <sheetFormatPr defaultRowHeight="18" customHeight="1" x14ac:dyDescent="0.25"/>
  <cols>
    <col min="1" max="39" width="4" customWidth="1"/>
    <col min="40" max="40" width="2.7109375" customWidth="1"/>
  </cols>
  <sheetData>
    <row r="2" spans="1:41" ht="20.25" customHeight="1" x14ac:dyDescent="0.4">
      <c r="B2" s="20">
        <v>2020</v>
      </c>
      <c r="C2" s="20"/>
      <c r="D2" s="20"/>
      <c r="E2" s="20"/>
      <c r="F2" s="20"/>
      <c r="I2" s="21">
        <v>2021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41" ht="22.5" customHeight="1" x14ac:dyDescent="0.25">
      <c r="I3" s="7" t="s">
        <v>19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1" ht="12" customHeight="1" x14ac:dyDescent="0.25">
      <c r="A4" s="19" t="s">
        <v>8</v>
      </c>
      <c r="B4" s="19"/>
      <c r="C4" s="19"/>
      <c r="D4" s="19"/>
      <c r="E4" s="19"/>
      <c r="F4" s="19"/>
      <c r="G4" s="19"/>
      <c r="I4" s="19" t="s">
        <v>0</v>
      </c>
      <c r="J4" s="19"/>
      <c r="K4" s="19"/>
      <c r="L4" s="19"/>
      <c r="M4" s="19"/>
      <c r="N4" s="19"/>
      <c r="O4" s="19"/>
      <c r="Q4" s="19" t="s">
        <v>3</v>
      </c>
      <c r="R4" s="19"/>
      <c r="S4" s="19"/>
      <c r="T4" s="19"/>
      <c r="U4" s="19"/>
      <c r="V4" s="19"/>
      <c r="W4" s="19"/>
      <c r="Y4" s="19" t="s">
        <v>6</v>
      </c>
      <c r="Z4" s="19"/>
      <c r="AA4" s="19"/>
      <c r="AB4" s="19"/>
      <c r="AC4" s="19"/>
      <c r="AD4" s="19"/>
      <c r="AE4" s="19"/>
      <c r="AG4" s="19" t="s">
        <v>8</v>
      </c>
      <c r="AH4" s="19"/>
      <c r="AI4" s="19"/>
      <c r="AJ4" s="19"/>
      <c r="AK4" s="19"/>
      <c r="AL4" s="19"/>
      <c r="AM4" s="19"/>
    </row>
    <row r="5" spans="1:41" ht="12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Y5" s="2" t="s">
        <v>12</v>
      </c>
      <c r="Z5" s="2" t="s">
        <v>13</v>
      </c>
      <c r="AA5" s="2" t="s">
        <v>14</v>
      </c>
      <c r="AB5" s="2" t="s">
        <v>15</v>
      </c>
      <c r="AC5" s="2" t="s">
        <v>16</v>
      </c>
      <c r="AD5" s="2" t="s">
        <v>17</v>
      </c>
      <c r="AE5" s="2" t="s">
        <v>18</v>
      </c>
      <c r="AG5" s="2" t="s">
        <v>12</v>
      </c>
      <c r="AH5" s="2" t="s">
        <v>13</v>
      </c>
      <c r="AI5" s="2" t="s">
        <v>14</v>
      </c>
      <c r="AJ5" s="2" t="s">
        <v>15</v>
      </c>
      <c r="AK5" s="2" t="s">
        <v>16</v>
      </c>
      <c r="AL5" s="2" t="s">
        <v>17</v>
      </c>
      <c r="AM5" s="2" t="s">
        <v>18</v>
      </c>
    </row>
    <row r="6" spans="1:41" ht="12" customHeight="1" x14ac:dyDescent="0.25">
      <c r="A6" s="4" t="str">
        <f>IF(AND(YEAR(OctSun1)=Year,MONTH(OctSun1)=10),OctSun1, "")</f>
        <v/>
      </c>
      <c r="B6" s="4" t="str">
        <f>IF(AND(YEAR(OctSun1+1)=Year,MONTH(OctSun1+1)=10),OctSun1+1, "")</f>
        <v/>
      </c>
      <c r="C6" s="4" t="str">
        <f>IF(AND(YEAR(OctSun1+2)=Year,MONTH(OctSun1+2)=10),OctSun1+2, "")</f>
        <v/>
      </c>
      <c r="D6" s="4" t="str">
        <f>IF(AND(YEAR(OctSun1+3)=Year,MONTH(OctSun1+3)=10),OctSun1+3, "")</f>
        <v/>
      </c>
      <c r="E6" s="4">
        <v>1</v>
      </c>
      <c r="F6" s="4">
        <v>2</v>
      </c>
      <c r="G6" s="1">
        <v>3</v>
      </c>
      <c r="I6" s="1" t="str">
        <f>IF(AND(YEAR(JanSun1)=Year,MONTH(JanSun1)=1),JanSun1, "")</f>
        <v/>
      </c>
      <c r="J6" s="4" t="str">
        <f>IF(AND(YEAR(JanSun1+1)=Year,MONTH(JanSun1+1)=1),JanSun1+1, "")</f>
        <v/>
      </c>
      <c r="K6" s="4" t="str">
        <f>IF(AND(YEAR(JanSun1+2)=Year,MONTH(JanSun1+2)=1),JanSun1+2, "")</f>
        <v/>
      </c>
      <c r="L6" s="4" t="str">
        <f>IF(AND(YEAR(JanSun1+3)=Year,MONTH(JanSun1+3)=1),JanSun1+3, "")</f>
        <v/>
      </c>
      <c r="M6" s="4" t="str">
        <f>IF(AND(YEAR(JanSun1+4)=Year,MONTH(JanSun1+4)=1),JanSun1+4, "")</f>
        <v/>
      </c>
      <c r="N6" s="13">
        <f>IF(AND(YEAR(JanSun1+5)=Year,MONTH(JanSun1+5)=1),JanSun1+5, "")</f>
        <v>44197</v>
      </c>
      <c r="O6" s="4">
        <f>IF(AND(YEAR(JanSun1+6)=Year,MONTH(JanSun1+6)=1),JanSun1+6, "")</f>
        <v>44198</v>
      </c>
      <c r="P6" s="8"/>
      <c r="Q6" s="4" t="str">
        <f>IF(AND(YEAR(AprSun1)=Year,MONTH(AprSun1)=4),AprSun1, "")</f>
        <v/>
      </c>
      <c r="R6" s="4" t="str">
        <f>IF(AND(YEAR(AprSun1+1)=Year,MONTH(AprSun1+1)=4),AprSun1+1, "")</f>
        <v/>
      </c>
      <c r="S6" s="4" t="str">
        <f>IF(AND(YEAR(AprSun1+2)=Year,MONTH(AprSun1+2)=4),AprSun1+2, "")</f>
        <v/>
      </c>
      <c r="T6" s="4" t="str">
        <f>IF(AND(YEAR(AprSun1+3)=Year,MONTH(AprSun1+3)=4),AprSun1+3, "")</f>
        <v/>
      </c>
      <c r="U6" s="4">
        <f>IF(AND(YEAR(AprSun1+4)=Year,MONTH(AprSun1+4)=4),AprSun1+4, "")</f>
        <v>44287</v>
      </c>
      <c r="V6" s="4">
        <f>IF(AND(YEAR(AprSun1+5)=Year,MONTH(AprSun1+5)=4),AprSun1+5, "")</f>
        <v>44288</v>
      </c>
      <c r="W6" s="4">
        <f>IF(AND(YEAR(AprSun1+6)=Year,MONTH(AprSun1+6)=4),AprSun1+6, "")</f>
        <v>44289</v>
      </c>
      <c r="X6" s="8"/>
      <c r="Y6" s="4" t="str">
        <f>IF(AND(YEAR(JulSun1)=Year,MONTH(JulSun1)=7),JulSun1, "")</f>
        <v/>
      </c>
      <c r="Z6" s="4" t="str">
        <f>IF(AND(YEAR(JulSun1+1)=Year,MONTH(JulSun1+1)=7),JulSun1+1, "")</f>
        <v/>
      </c>
      <c r="AA6" s="4" t="str">
        <f>IF(AND(YEAR(JulSun1+2)=Year,MONTH(JulSun1+2)=7),JulSun1+2, "")</f>
        <v/>
      </c>
      <c r="AB6" s="4" t="str">
        <f>IF(AND(YEAR(JulSun1+3)=Year,MONTH(JulSun1+3)=7),JulSun1+3, "")</f>
        <v/>
      </c>
      <c r="AC6" s="4">
        <f>IF(AND(YEAR(JulSun1+4)=Year,MONTH(JulSun1+4)=7),JulSun1+4, "")</f>
        <v>44378</v>
      </c>
      <c r="AD6" s="4">
        <f>IF(AND(YEAR(JulSun1+5)=Year,MONTH(JulSun1+5)=7),JulSun1+5, "")</f>
        <v>44379</v>
      </c>
      <c r="AE6" s="6">
        <f>IF(AND(YEAR(JulSun1+6)=Year,MONTH(JulSun1+6)=7),JulSun1+6, "")</f>
        <v>44380</v>
      </c>
      <c r="AF6" s="8"/>
      <c r="AG6" s="4" t="str">
        <f>IF(AND(YEAR(OctSun1)=Year,MONTH(OctSun1)=10),OctSun1, "")</f>
        <v/>
      </c>
      <c r="AH6" s="4" t="str">
        <f>IF(AND(YEAR(OctSun1+1)=Year,MONTH(OctSun1+1)=10),OctSun1+1, "")</f>
        <v/>
      </c>
      <c r="AI6" s="4" t="str">
        <f>IF(AND(YEAR(OctSun1+2)=Year,MONTH(OctSun1+2)=10),OctSun1+2, "")</f>
        <v/>
      </c>
      <c r="AJ6" s="4" t="str">
        <f>IF(AND(YEAR(OctSun1+3)=Year,MONTH(OctSun1+3)=10),OctSun1+3, "")</f>
        <v/>
      </c>
      <c r="AK6" s="4" t="str">
        <f>IF(AND(YEAR(OctSun1+4)=Year,MONTH(OctSun1+4)=10),OctSun1+4, "")</f>
        <v/>
      </c>
      <c r="AL6" s="4">
        <f>IF(AND(YEAR(OctSun1+5)=Year,MONTH(OctSun1+5)=10),OctSun1+5, "")</f>
        <v>44470</v>
      </c>
      <c r="AM6" s="1">
        <f>IF(AND(YEAR(OctSun1+6)=Year,MONTH(OctSun1+6)=10),OctSun1+6, "")</f>
        <v>44471</v>
      </c>
    </row>
    <row r="7" spans="1:41" ht="12" customHeight="1" x14ac:dyDescent="0.25">
      <c r="A7" s="4">
        <v>4</v>
      </c>
      <c r="B7" s="4">
        <v>5</v>
      </c>
      <c r="C7" s="11">
        <v>6</v>
      </c>
      <c r="D7" s="4">
        <v>7</v>
      </c>
      <c r="E7" s="4">
        <v>8</v>
      </c>
      <c r="F7" s="4">
        <v>9</v>
      </c>
      <c r="G7" s="4">
        <v>10</v>
      </c>
      <c r="I7" s="1">
        <f>IF(AND(YEAR(JanSun1+7)=Year,MONTH(JanSun1+7)=1),JanSun1+7, "")</f>
        <v>44199</v>
      </c>
      <c r="J7" s="1">
        <f>IF(AND(YEAR(JanSun1+8)=Year,MONTH(JanSun1+8)=1),JanSun1+8, "")</f>
        <v>44200</v>
      </c>
      <c r="K7" s="12">
        <f>IF(AND(YEAR(JanSun1+9)=Year,MONTH(JanSun1+9)=1),JanSun1+9, "")</f>
        <v>44201</v>
      </c>
      <c r="L7" s="4">
        <f>IF(AND(YEAR(JanSun1+10)=Year,MONTH(JanSun1+10)=1),JanSun1+10, "")</f>
        <v>44202</v>
      </c>
      <c r="M7" s="4">
        <f>IF(AND(YEAR(JanSun1+11)=Year,MONTH(JanSun1+11)=1),JanSun1+11, "")</f>
        <v>44203</v>
      </c>
      <c r="N7" s="4">
        <f>IF(AND(YEAR(JanSun1+12)=Year,MONTH(JanSun1+12)=1),JanSun1+12, "")</f>
        <v>44204</v>
      </c>
      <c r="O7" s="4">
        <f>IF(AND(YEAR(JanSun1+13)=Year,MONTH(JanSun1+13)=1),JanSun1+13, "")</f>
        <v>44205</v>
      </c>
      <c r="P7" s="8"/>
      <c r="Q7" s="4">
        <f>IF(AND(YEAR(AprSun1+7)=Year,MONTH(AprSun1+7)=4),AprSun1+7, "")</f>
        <v>44290</v>
      </c>
      <c r="R7" s="4">
        <f>IF(AND(YEAR(AprSun1+8)=Year,MONTH(AprSun1+8)=4),AprSun1+8, "")</f>
        <v>44291</v>
      </c>
      <c r="S7" s="11">
        <f>IF(AND(YEAR(AprSun1+9)=Year,MONTH(AprSun1+9)=4),AprSun1+9, "")</f>
        <v>44292</v>
      </c>
      <c r="T7" s="4">
        <f>IF(AND(YEAR(AprSun1+10)=Year,MONTH(AprSun1+10)=4),AprSun1+10, "")</f>
        <v>44293</v>
      </c>
      <c r="U7" s="4">
        <f>IF(AND(YEAR(AprSun1+11)=Year,MONTH(AprSun1+11)=4),AprSun1+11, "")</f>
        <v>44294</v>
      </c>
      <c r="V7" s="4">
        <f>IF(AND(YEAR(AprSun1+12)=Year,MONTH(AprSun1+12)=4),AprSun1+12, "")</f>
        <v>44295</v>
      </c>
      <c r="W7" s="4">
        <f>IF(AND(YEAR(AprSun1+13)=Year,MONTH(AprSun1+13)=4),AprSun1+13, "")</f>
        <v>44296</v>
      </c>
      <c r="X7" s="8"/>
      <c r="Y7" s="13">
        <f>IF(AND(YEAR(JulSun1+7)=Year,MONTH(JulSun1+7)=7),JulSun1+7, "")</f>
        <v>44381</v>
      </c>
      <c r="Z7" s="4">
        <f>IF(AND(YEAR(JulSun1+8)=Year,MONTH(JulSun1+8)=7),JulSun1+8, "")</f>
        <v>44382</v>
      </c>
      <c r="AA7" s="12">
        <f>IF(AND(YEAR(JulSun1+9)=Year,MONTH(JulSun1+9)=7),JulSun1+9, "")</f>
        <v>44383</v>
      </c>
      <c r="AB7" s="4">
        <f>IF(AND(YEAR(JulSun1+10)=Year,MONTH(JulSun1+10)=7),JulSun1+10, "")</f>
        <v>44384</v>
      </c>
      <c r="AC7" s="4">
        <f>IF(AND(YEAR(JulSun1+11)=Year,MONTH(JulSun1+11)=7),JulSun1+11, "")</f>
        <v>44385</v>
      </c>
      <c r="AD7" s="4">
        <f>IF(AND(YEAR(JulSun1+12)=Year,MONTH(JulSun1+12)=7),JulSun1+12, "")</f>
        <v>44386</v>
      </c>
      <c r="AE7" s="4">
        <f>IF(AND(YEAR(JulSun1+13)=Year,MONTH(JulSun1+13)=7),JulSun1+13, "")</f>
        <v>44387</v>
      </c>
      <c r="AF7" s="8"/>
      <c r="AG7" s="4">
        <f>IF(AND(YEAR(OctSun1+7)=Year,MONTH(OctSun1+7)=10),OctSun1+7, "")</f>
        <v>44472</v>
      </c>
      <c r="AH7" s="4">
        <f>IF(AND(YEAR(OctSun1+8)=Year,MONTH(OctSun1+8)=10),OctSun1+8, "")</f>
        <v>44473</v>
      </c>
      <c r="AI7" s="11">
        <f>IF(AND(YEAR(OctSun1+9)=Year,MONTH(OctSun1+9)=10),OctSun1+9, "")</f>
        <v>44474</v>
      </c>
      <c r="AJ7" s="4">
        <f>IF(AND(YEAR(OctSun1+10)=Year,MONTH(OctSun1+10)=10),OctSun1+10, "")</f>
        <v>44475</v>
      </c>
      <c r="AK7" s="4">
        <f>IF(AND(YEAR(OctSun1+11)=Year,MONTH(OctSun1+11)=10),OctSun1+11, "")</f>
        <v>44476</v>
      </c>
      <c r="AL7" s="4">
        <f>IF(AND(YEAR(OctSun1+12)=Year,MONTH(OctSun1+12)=10),OctSun1+12, "")</f>
        <v>44477</v>
      </c>
      <c r="AM7" s="1">
        <f>IF(AND(YEAR(OctSun1+13)=Year,MONTH(OctSun1+13)=10),OctSun1+13, "")</f>
        <v>44478</v>
      </c>
    </row>
    <row r="8" spans="1:41" ht="12" customHeight="1" x14ac:dyDescent="0.25">
      <c r="A8" s="1">
        <v>11</v>
      </c>
      <c r="B8" s="4">
        <v>12</v>
      </c>
      <c r="C8" s="12">
        <v>13</v>
      </c>
      <c r="D8" s="4">
        <v>14</v>
      </c>
      <c r="E8" s="1">
        <v>15</v>
      </c>
      <c r="F8" s="4">
        <v>16</v>
      </c>
      <c r="G8" s="1">
        <v>17</v>
      </c>
      <c r="I8" s="1">
        <f>IF(AND(YEAR(JanSun1+14)=Year,MONTH(JanSun1+14)=1),JanSun1+14, "")</f>
        <v>44206</v>
      </c>
      <c r="J8" s="1">
        <f>IF(AND(YEAR(JanSun1+15)=Year,MONTH(JanSun1+15)=1),JanSun1+15, "")</f>
        <v>44207</v>
      </c>
      <c r="K8" s="11">
        <f>IF(AND(YEAR(JanSun1+16)=Year,MONTH(JanSun1+16)=1),JanSun1+16, "")</f>
        <v>44208</v>
      </c>
      <c r="L8" s="4">
        <f>IF(AND(YEAR(JanSun1+17)=Year,MONTH(JanSun1+17)=1),JanSun1+17, "")</f>
        <v>44209</v>
      </c>
      <c r="M8" s="4">
        <f>IF(AND(YEAR(JanSun1+18)=Year,MONTH(JanSun1+18)=1),JanSun1+18, "")</f>
        <v>44210</v>
      </c>
      <c r="N8" s="4">
        <f>IF(AND(YEAR(JanSun1+19)=Year,MONTH(JanSun1+19)=1),JanSun1+19, "")</f>
        <v>44211</v>
      </c>
      <c r="O8" s="4">
        <f>IF(AND(YEAR(JanSun1+20)=Year,MONTH(JanSun1+20)=1),JanSun1+20, "")</f>
        <v>44212</v>
      </c>
      <c r="P8" s="8"/>
      <c r="Q8" s="4">
        <f>IF(AND(YEAR(AprSun1+14)=Year,MONTH(AprSun1+14)=4),AprSun1+14, "")</f>
        <v>44297</v>
      </c>
      <c r="R8" s="4">
        <f>IF(AND(YEAR(AprSun1+15)=Year,MONTH(AprSun1+15)=4),AprSun1+15, "")</f>
        <v>44298</v>
      </c>
      <c r="S8" s="12">
        <f>IF(AND(YEAR(AprSun1+16)=Year,MONTH(AprSun1+16)=4),AprSun1+16, "")</f>
        <v>44299</v>
      </c>
      <c r="T8" s="4">
        <f>IF(AND(YEAR(AprSun1+17)=Year,MONTH(AprSun1+17)=4),AprSun1+17, "")</f>
        <v>44300</v>
      </c>
      <c r="U8" s="4">
        <f>IF(AND(YEAR(AprSun1+18)=Year,MONTH(AprSun1+18)=4),AprSun1+18, "")</f>
        <v>44301</v>
      </c>
      <c r="V8" s="4">
        <f>IF(AND(YEAR(AprSun1+19)=Year,MONTH(AprSun1+19)=4),AprSun1+19, "")</f>
        <v>44302</v>
      </c>
      <c r="W8" s="4">
        <f>IF(AND(YEAR(AprSun1+20)=Year,MONTH(AprSun1+20)=4),AprSun1+20, "")</f>
        <v>44303</v>
      </c>
      <c r="X8" s="8"/>
      <c r="Y8" s="4">
        <f>IF(AND(YEAR(JulSun1+14)=Year,MONTH(JulSun1+14)=7),JulSun1+14, "")</f>
        <v>44388</v>
      </c>
      <c r="Z8" s="4">
        <f>IF(AND(YEAR(JulSun1+15)=Year,MONTH(JulSun1+15)=7),JulSun1+15, "")</f>
        <v>44389</v>
      </c>
      <c r="AA8" s="11">
        <f>IF(AND(YEAR(JulSun1+16)=Year,MONTH(JulSun1+16)=7),JulSun1+16, "")</f>
        <v>44390</v>
      </c>
      <c r="AB8" s="4">
        <f>IF(AND(YEAR(JulSun1+17)=Year,MONTH(JulSun1+17)=7),JulSun1+17, "")</f>
        <v>44391</v>
      </c>
      <c r="AC8" s="4">
        <f>IF(AND(YEAR(JulSun1+18)=Year,MONTH(JulSun1+18)=7),JulSun1+18, "")</f>
        <v>44392</v>
      </c>
      <c r="AD8" s="4">
        <f>IF(AND(YEAR(JulSun1+19)=Year,MONTH(JulSun1+19)=7),JulSun1+19, "")</f>
        <v>44393</v>
      </c>
      <c r="AE8" s="6">
        <f>IF(AND(YEAR(JulSun1+20)=Year,MONTH(JulSun1+20)=7),JulSun1+20, "")</f>
        <v>44394</v>
      </c>
      <c r="AF8" s="8"/>
      <c r="AG8" s="4">
        <f>IF(AND(YEAR(OctSun1+14)=Year,MONTH(OctSun1+14)=10),OctSun1+14, "")</f>
        <v>44479</v>
      </c>
      <c r="AH8" s="4">
        <f>IF(AND(YEAR(OctSun1+15)=Year,MONTH(OctSun1+15)=10),OctSun1+15, "")</f>
        <v>44480</v>
      </c>
      <c r="AI8" s="12">
        <f>IF(AND(YEAR(OctSun1+16)=Year,MONTH(OctSun1+16)=10),OctSun1+16, "")</f>
        <v>44481</v>
      </c>
      <c r="AJ8" s="4">
        <f>IF(AND(YEAR(OctSun1+17)=Year,MONTH(OctSun1+17)=10),OctSun1+17, "")</f>
        <v>44482</v>
      </c>
      <c r="AK8" s="4">
        <f>IF(AND(YEAR(OctSun1+18)=Year,MONTH(OctSun1+18)=10),OctSun1+18, "")</f>
        <v>44483</v>
      </c>
      <c r="AL8" s="4">
        <f>IF(AND(YEAR(OctSun1+19)=Year,MONTH(OctSun1+19)=10),OctSun1+19, "")</f>
        <v>44484</v>
      </c>
      <c r="AM8" s="1">
        <f>IF(AND(YEAR(OctSun1+20)=Year,MONTH(OctSun1+20)=10),OctSun1+20, "")</f>
        <v>44485</v>
      </c>
    </row>
    <row r="9" spans="1:41" ht="12" customHeight="1" x14ac:dyDescent="0.25">
      <c r="A9" s="4">
        <v>18</v>
      </c>
      <c r="B9" s="4">
        <v>19</v>
      </c>
      <c r="C9" s="11">
        <v>20</v>
      </c>
      <c r="D9" s="4">
        <v>21</v>
      </c>
      <c r="E9" s="4">
        <v>22</v>
      </c>
      <c r="F9" s="4">
        <v>23</v>
      </c>
      <c r="G9" s="4">
        <v>24</v>
      </c>
      <c r="I9" s="1">
        <f>IF(AND(YEAR(JanSun1+21)=Year,MONTH(JanSun1+21)=1),JanSun1+21, "")</f>
        <v>44213</v>
      </c>
      <c r="J9" s="1">
        <f>IF(AND(YEAR(JanSun1+22)=Year,MONTH(JanSun1+22)=1),JanSun1+22, "")</f>
        <v>44214</v>
      </c>
      <c r="K9" s="12">
        <f>IF(AND(YEAR(JanSun1+23)=Year,MONTH(JanSun1+23)=1),JanSun1+23, "")</f>
        <v>44215</v>
      </c>
      <c r="L9" s="4">
        <f>IF(AND(YEAR(JanSun1+24)=Year,MONTH(JanSun1+24)=1),JanSun1+24, "")</f>
        <v>44216</v>
      </c>
      <c r="M9" s="4">
        <f>IF(AND(YEAR(JanSun1+25)=Year,MONTH(JanSun1+25)=1),JanSun1+25, "")</f>
        <v>44217</v>
      </c>
      <c r="N9" s="4">
        <f>IF(AND(YEAR(JanSun1+26)=Year,MONTH(JanSun1+26)=1),JanSun1+26, "")</f>
        <v>44218</v>
      </c>
      <c r="O9" s="4">
        <f>IF(AND(YEAR(JanSun1+27)=Year,MONTH(JanSun1+27)=1),JanSun1+27, "")</f>
        <v>44219</v>
      </c>
      <c r="P9" s="8"/>
      <c r="Q9" s="4">
        <f>IF(AND(YEAR(AprSun1+21)=Year,MONTH(AprSun1+21)=4),AprSun1+21, "")</f>
        <v>44304</v>
      </c>
      <c r="R9" s="4">
        <f>IF(AND(YEAR(AprSun1+22)=Year,MONTH(AprSun1+22)=4),AprSun1+22, "")</f>
        <v>44305</v>
      </c>
      <c r="S9" s="11">
        <f>IF(AND(YEAR(AprSun1+23)=Year,MONTH(AprSun1+23)=4),AprSun1+23, "")</f>
        <v>44306</v>
      </c>
      <c r="T9" s="4">
        <f>IF(AND(YEAR(AprSun1+24)=Year,MONTH(AprSun1+24)=4),AprSun1+24, "")</f>
        <v>44307</v>
      </c>
      <c r="U9" s="4">
        <f>IF(AND(YEAR(AprSun1+25)=Year,MONTH(AprSun1+25)=4),AprSun1+25, "")</f>
        <v>44308</v>
      </c>
      <c r="V9" s="4">
        <f>IF(AND(YEAR(AprSun1+26)=Year,MONTH(AprSun1+26)=4),AprSun1+26, "")</f>
        <v>44309</v>
      </c>
      <c r="W9" s="4">
        <f>IF(AND(YEAR(AprSun1+27)=Year,MONTH(AprSun1+27)=4),AprSun1+27, "")</f>
        <v>44310</v>
      </c>
      <c r="X9" s="8"/>
      <c r="Y9" s="4">
        <f>IF(AND(YEAR(JulSun1+21)=Year,MONTH(JulSun1+21)=7),JulSun1+21, "")</f>
        <v>44395</v>
      </c>
      <c r="Z9" s="4">
        <f>IF(AND(YEAR(JulSun1+22)=Year,MONTH(JulSun1+22)=7),JulSun1+22, "")</f>
        <v>44396</v>
      </c>
      <c r="AA9" s="12">
        <f>IF(AND(YEAR(JulSun1+23)=Year,MONTH(JulSun1+23)=7),JulSun1+23, "")</f>
        <v>44397</v>
      </c>
      <c r="AB9" s="4">
        <f>IF(AND(YEAR(JulSun1+24)=Year,MONTH(JulSun1+24)=7),JulSun1+24, "")</f>
        <v>44398</v>
      </c>
      <c r="AC9" s="4">
        <f>IF(AND(YEAR(JulSun1+25)=Year,MONTH(JulSun1+25)=7),JulSun1+25, "")</f>
        <v>44399</v>
      </c>
      <c r="AD9" s="4">
        <f>IF(AND(YEAR(JulSun1+26)=Year,MONTH(JulSun1+26)=7),JulSun1+26, "")</f>
        <v>44400</v>
      </c>
      <c r="AE9" s="4">
        <f>IF(AND(YEAR(JulSun1+27)=Year,MONTH(JulSun1+27)=7),JulSun1+27, AU6)</f>
        <v>44401</v>
      </c>
      <c r="AF9" s="8"/>
      <c r="AG9" s="4">
        <f>IF(AND(YEAR(OctSun1+21)=Year,MONTH(OctSun1+21)=10),OctSun1+21, "")</f>
        <v>44486</v>
      </c>
      <c r="AH9" s="4">
        <f>IF(AND(YEAR(OctSun1+22)=Year,MONTH(OctSun1+22)=10),OctSun1+22, "")</f>
        <v>44487</v>
      </c>
      <c r="AI9" s="11">
        <f>IF(AND(YEAR(OctSun1+23)=Year,MONTH(OctSun1+23)=10),OctSun1+23, "")</f>
        <v>44488</v>
      </c>
      <c r="AJ9" s="4">
        <f>IF(AND(YEAR(OctSun1+24)=Year,MONTH(OctSun1+24)=10),OctSun1+24, "")</f>
        <v>44489</v>
      </c>
      <c r="AK9" s="4">
        <f>IF(AND(YEAR(OctSun1+25)=Year,MONTH(OctSun1+25)=10),OctSun1+25, "")</f>
        <v>44490</v>
      </c>
      <c r="AL9" s="4">
        <f>IF(AND(YEAR(OctSun1+26)=Year,MONTH(OctSun1+26)=10),OctSun1+26, "")</f>
        <v>44491</v>
      </c>
      <c r="AM9" s="1">
        <f>IF(AND(YEAR(OctSun1+27)=Year,MONTH(OctSun1+27)=10),OctSun1+27, "")</f>
        <v>44492</v>
      </c>
      <c r="AO9" s="8"/>
    </row>
    <row r="10" spans="1:41" ht="12" customHeight="1" x14ac:dyDescent="0.25">
      <c r="A10" s="1">
        <v>25</v>
      </c>
      <c r="B10" s="4">
        <v>26</v>
      </c>
      <c r="C10" s="12">
        <v>27</v>
      </c>
      <c r="D10" s="4">
        <v>28</v>
      </c>
      <c r="E10" s="1">
        <v>29</v>
      </c>
      <c r="F10" s="4">
        <v>30</v>
      </c>
      <c r="G10" s="1">
        <v>31</v>
      </c>
      <c r="I10" s="1">
        <f>IF(AND(YEAR(JanSun1+28)=Year,MONTH(JanSun1+28)=1),JanSun1+28, "")</f>
        <v>44220</v>
      </c>
      <c r="J10" s="1">
        <f>IF(AND(YEAR(JanSun1+29)=Year,MONTH(JanSun1+29)=1),JanSun1+29, "")</f>
        <v>44221</v>
      </c>
      <c r="K10" s="11">
        <f>IF(AND(YEAR(JanSun1+30)=Year,MONTH(JanSun1+30)=1),JanSun1+30, "")</f>
        <v>44222</v>
      </c>
      <c r="L10" s="4">
        <f>IF(AND(YEAR(JanSun1+31)=Year,MONTH(JanSun1+31)=1),JanSun1+31, "")</f>
        <v>44223</v>
      </c>
      <c r="M10" s="4">
        <f>IF(AND(YEAR(JanSun1+32)=Year,MONTH(JanSun1+32)=1),JanSun1+32, "")</f>
        <v>44224</v>
      </c>
      <c r="N10" s="4">
        <f>IF(AND(YEAR(JanSun1+33)=Year,MONTH(JanSun1+33)=1),JanSun1+33, "")</f>
        <v>44225</v>
      </c>
      <c r="O10" s="4">
        <f>IF(AND(YEAR(JanSun1+34)=Year,MONTH(JanSun1+34)=1),JanSun1+34, "")</f>
        <v>44226</v>
      </c>
      <c r="P10" s="8"/>
      <c r="Q10" s="4">
        <f>IF(AND(YEAR(AprSun1+28)=Year,MONTH(AprSun1+28)=4),AprSun1+28, "")</f>
        <v>44311</v>
      </c>
      <c r="R10" s="4">
        <f>IF(AND(YEAR(AprSun1+29)=Year,MONTH(AprSun1+29)=4),AprSun1+29, "")</f>
        <v>44312</v>
      </c>
      <c r="S10" s="12">
        <f>IF(AND(YEAR(AprSun1+30)=Year,MONTH(AprSun1+30)=4),AprSun1+30, "")</f>
        <v>44313</v>
      </c>
      <c r="T10" s="4">
        <f>IF(AND(YEAR(AprSun1+31)=Year,MONTH(AprSun1+31)=4),AprSun1+31, "")</f>
        <v>44314</v>
      </c>
      <c r="U10" s="4">
        <f>IF(AND(YEAR(AprSun1+32)=Year,MONTH(AprSun1+32)=4),AprSun1+32, "")</f>
        <v>44315</v>
      </c>
      <c r="V10" s="4">
        <f>IF(AND(YEAR(AprSun1+33)=Year,MONTH(AprSun1+33)=4),AprSun1+33, "")</f>
        <v>44316</v>
      </c>
      <c r="W10" s="4" t="str">
        <f>IF(AND(YEAR(AprSun1+34)=Year,MONTH(AprSun1+34)=4),AprSun1+34, "")</f>
        <v/>
      </c>
      <c r="X10" s="8"/>
      <c r="Y10" s="4">
        <f>IF(AND(YEAR(JulSun1+28)=Year,MONTH(JulSun1+28)=7),JulSun1+28, "")</f>
        <v>44402</v>
      </c>
      <c r="Z10" s="4">
        <f>IF(AND(YEAR(JulSun1+29)=Year,MONTH(JulSun1+29)=7),JulSun1+29, "")</f>
        <v>44403</v>
      </c>
      <c r="AA10" s="11">
        <f>IF(AND(YEAR(JulSun1+30)=Year,MONTH(JulSun1+30)=7),JulSun1+30, "")</f>
        <v>44404</v>
      </c>
      <c r="AB10" s="4">
        <f>IF(AND(YEAR(JulSun1+31)=Year,MONTH(JulSun1+31)=7),JulSun1+31, "")</f>
        <v>44405</v>
      </c>
      <c r="AC10" s="4">
        <f>IF(AND(YEAR(JulSun1+32)=Year,MONTH(JulSun1+32)=7),JulSun1+32, "")</f>
        <v>44406</v>
      </c>
      <c r="AD10" s="4">
        <f>IF(AND(YEAR(JulSun1+33)=Year,MONTH(JulSun1+33)=7),JulSun1+33, "")</f>
        <v>44407</v>
      </c>
      <c r="AE10" s="6">
        <f>IF(AND(YEAR(JulSun1+34)=Year,MONTH(JulSun1+34)=7),JulSun1+34, "")</f>
        <v>44408</v>
      </c>
      <c r="AF10" s="8"/>
      <c r="AG10" s="4">
        <f>IF(AND(YEAR(OctSun1+28)=Year,MONTH(OctSun1+28)=10),OctSun1+28, "")</f>
        <v>44493</v>
      </c>
      <c r="AH10" s="4">
        <f>IF(AND(YEAR(OctSun1+29)=Year,MONTH(OctSun1+29)=10),OctSun1+29, "")</f>
        <v>44494</v>
      </c>
      <c r="AI10" s="12">
        <f>IF(AND(YEAR(OctSun1+30)=Year,MONTH(OctSun1+30)=10),OctSun1+30, "")</f>
        <v>44495</v>
      </c>
      <c r="AJ10" s="4">
        <f>IF(AND(YEAR(OctSun1+31)=Year,MONTH(OctSun1+31)=10),OctSun1+31, "")</f>
        <v>44496</v>
      </c>
      <c r="AK10" s="4">
        <f>IF(AND(YEAR(OctSun1+32)=Year,MONTH(OctSun1+32)=10),OctSun1+32, "")</f>
        <v>44497</v>
      </c>
      <c r="AL10" s="4">
        <f>IF(AND(YEAR(OctSun1+33)=Year,MONTH(OctSun1+33)=10),OctSun1+33, "")</f>
        <v>44498</v>
      </c>
      <c r="AM10" s="1">
        <f>IF(AND(YEAR(OctSun1+34)=Year,MONTH(OctSun1+34)=10),OctSun1+34, "")</f>
        <v>44499</v>
      </c>
    </row>
    <row r="11" spans="1:41" ht="12" customHeight="1" x14ac:dyDescent="0.25">
      <c r="A11" s="4"/>
      <c r="B11" s="4" t="str">
        <f>IF(AND(YEAR(OctSun1+36)=Year,MONTH(OctSun1+36)=10),OctSun1+36, "")</f>
        <v/>
      </c>
      <c r="C11" s="4" t="str">
        <f>IF(AND(YEAR(OctSun1+37)=Year,MONTH(OctSun1+37)=10),OctSun1+37, "")</f>
        <v/>
      </c>
      <c r="D11" s="4" t="str">
        <f>IF(AND(YEAR(OctSun1+38)=Year,MONTH(OctSun1+38)=10),OctSun1+38, "")</f>
        <v/>
      </c>
      <c r="E11" s="4" t="str">
        <f>IF(AND(YEAR(OctSun1+39)=Year,MONTH(OctSun1+39)=10),OctSun1+39, "")</f>
        <v/>
      </c>
      <c r="F11" s="4" t="str">
        <f>IF(AND(YEAR(OctSun1+40)=Year,MONTH(OctSun1+40)=10),OctSun1+40, "")</f>
        <v/>
      </c>
      <c r="G11" s="1" t="str">
        <f>IF(AND(YEAR(OctSun1+41)=Year,MONTH(OctSun1+41)=10),OctSun1+41, "")</f>
        <v/>
      </c>
      <c r="I11" s="1">
        <f>IF(AND(YEAR(JanSun1+35)=Year,MONTH(JanSun1+35)=1),JanSun1+35, "")</f>
        <v>44227</v>
      </c>
      <c r="J11" s="1" t="str">
        <f>IF(AND(YEAR(JanSun1+36)=Year,MONTH(JanSun1+36)=1),JanSun1+36, "")</f>
        <v/>
      </c>
      <c r="K11" s="4" t="str">
        <f>IF(AND(YEAR(JanSun1+37)=Year,MONTH(JanSun1+37)=1),JanSun1+37, "")</f>
        <v/>
      </c>
      <c r="L11" s="4" t="str">
        <f>IF(AND(YEAR(JanSun1+38)=Year,MONTH(JanSun1+38)=1),JanSun1+38, "")</f>
        <v/>
      </c>
      <c r="M11" s="4" t="str">
        <f>IF(AND(YEAR(JanSun1+39)=Year,MONTH(JanSun1+39)=1),JanSun1+39, "")</f>
        <v/>
      </c>
      <c r="N11" s="4" t="str">
        <f>IF(AND(YEAR(JanSun1+40)=Year,MONTH(JanSun1+40)=1),JanSun1+40, "")</f>
        <v/>
      </c>
      <c r="O11" s="4" t="str">
        <f>IF(AND(YEAR(JanSun1+41)=Year,MONTH(JanSun1+41)=1),JanSun1+41, "")</f>
        <v/>
      </c>
      <c r="P11" s="8"/>
      <c r="Q11" s="4" t="str">
        <f>IF(AND(YEAR(AprSun1+35)=Year,MONTH(AprSun1+35)=4),AprSun1+35, "")</f>
        <v/>
      </c>
      <c r="R11" s="4" t="str">
        <f>IF(AND(YEAR(AprSun1+36)=Year,MONTH(AprSun1+36)=4),AprSun1+36, "")</f>
        <v/>
      </c>
      <c r="S11" s="4" t="str">
        <f>IF(AND(YEAR(AprSun1+37)=Year,MONTH(AprSun1+37)=4),AprSun1+37, "")</f>
        <v/>
      </c>
      <c r="T11" s="4" t="str">
        <f>IF(AND(YEAR(AprSun1+38)=Year,MONTH(AprSun1+38)=4),AprSun1+38, "")</f>
        <v/>
      </c>
      <c r="U11" s="4" t="str">
        <f>IF(AND(YEAR(AprSun1+39)=Year,MONTH(AprSun1+39)=4),AprSun1+39, "")</f>
        <v/>
      </c>
      <c r="V11" s="4" t="str">
        <f>IF(AND(YEAR(AprSun1+40)=Year,MONTH(AprSun1+40)=4),AprSun1+40, "")</f>
        <v/>
      </c>
      <c r="W11" s="4" t="str">
        <f>IF(AND(YEAR(AprSun1+41)=Year,MONTH(AprSun1+41)=4),AprSun1+41, "")</f>
        <v/>
      </c>
      <c r="X11" s="8"/>
      <c r="Y11" s="4" t="str">
        <f>IF(AND(YEAR(JulSun1+35)=Year,MONTH(JulSun1+35)=7),JulSun1+35, "")</f>
        <v/>
      </c>
      <c r="Z11" s="4" t="str">
        <f>IF(AND(YEAR(JulSun1+36)=Year,MONTH(JulSun1+36)=7),JulSun1+36, "")</f>
        <v/>
      </c>
      <c r="AA11" s="4" t="str">
        <f>IF(AND(YEAR(JulSun1+37)=Year,MONTH(JulSun1+37)=7),JulSun1+37, "")</f>
        <v/>
      </c>
      <c r="AB11" s="4" t="str">
        <f>IF(AND(YEAR(JulSun1+38)=Year,MONTH(JulSun1+38)=7),JulSun1+38, "")</f>
        <v/>
      </c>
      <c r="AC11" s="4" t="str">
        <f>IF(AND(YEAR(JulSun1+39)=Year,MONTH(JulSun1+39)=7),JulSun1+39, "")</f>
        <v/>
      </c>
      <c r="AD11" s="4" t="str">
        <f>IF(AND(YEAR(JulSun1+40)=Year,MONTH(JulSun1+40)=7),JulSun1+40, "")</f>
        <v/>
      </c>
      <c r="AE11" s="4" t="str">
        <f>IF(AND(YEAR(JulSun1+41)=Year,MONTH(JulSun1+41)=7),JulSun1+41, "")</f>
        <v/>
      </c>
      <c r="AF11" s="8"/>
      <c r="AG11" s="4">
        <f>IF(AND(YEAR(OctSun1+35)=Year,MONTH(OctSun1+35)=10),OctSun1+35, "")</f>
        <v>44500</v>
      </c>
      <c r="AH11" s="4" t="str">
        <f>IF(AND(YEAR(OctSun1+36)=Year,MONTH(OctSun1+36)=10),OctSun1+36, "")</f>
        <v/>
      </c>
      <c r="AI11" s="4" t="str">
        <f>IF(AND(YEAR(OctSun1+37)=Year,MONTH(OctSun1+37)=10),OctSun1+37, "")</f>
        <v/>
      </c>
      <c r="AJ11" s="4" t="str">
        <f>IF(AND(YEAR(OctSun1+38)=Year,MONTH(OctSun1+38)=10),OctSun1+38, "")</f>
        <v/>
      </c>
      <c r="AK11" s="4" t="str">
        <f>IF(AND(YEAR(OctSun1+39)=Year,MONTH(OctSun1+39)=10),OctSun1+39, "")</f>
        <v/>
      </c>
      <c r="AL11" s="4" t="str">
        <f>IF(AND(YEAR(OctSun1+40)=Year,MONTH(OctSun1+40)=10),OctSun1+40, "")</f>
        <v/>
      </c>
      <c r="AM11" s="1" t="str">
        <f>IF(AND(YEAR(OctSun1+41)=Year,MONTH(OctSun1+41)=10),OctSun1+41, "")</f>
        <v/>
      </c>
    </row>
    <row r="12" spans="1:41" ht="12" customHeight="1" x14ac:dyDescent="0.25"/>
    <row r="13" spans="1:41" ht="12" customHeight="1" x14ac:dyDescent="0.25">
      <c r="A13" s="19" t="s">
        <v>10</v>
      </c>
      <c r="B13" s="19"/>
      <c r="C13" s="19"/>
      <c r="D13" s="19"/>
      <c r="E13" s="19"/>
      <c r="F13" s="19"/>
      <c r="G13" s="19"/>
      <c r="I13" s="19" t="s">
        <v>1</v>
      </c>
      <c r="J13" s="19"/>
      <c r="K13" s="19"/>
      <c r="L13" s="19"/>
      <c r="M13" s="19"/>
      <c r="N13" s="19"/>
      <c r="O13" s="19"/>
      <c r="Q13" s="19" t="s">
        <v>4</v>
      </c>
      <c r="R13" s="19"/>
      <c r="S13" s="19"/>
      <c r="T13" s="19"/>
      <c r="U13" s="19"/>
      <c r="V13" s="19"/>
      <c r="W13" s="19"/>
      <c r="Y13" s="19" t="s">
        <v>9</v>
      </c>
      <c r="Z13" s="19"/>
      <c r="AA13" s="19"/>
      <c r="AB13" s="19"/>
      <c r="AC13" s="19"/>
      <c r="AD13" s="19"/>
      <c r="AE13" s="19"/>
      <c r="AG13" s="19" t="s">
        <v>10</v>
      </c>
      <c r="AH13" s="19"/>
      <c r="AI13" s="19"/>
      <c r="AJ13" s="19"/>
      <c r="AK13" s="19"/>
      <c r="AL13" s="19"/>
      <c r="AM13" s="19"/>
    </row>
    <row r="14" spans="1:41" ht="12" customHeight="1" x14ac:dyDescent="0.25">
      <c r="A14" s="2" t="s">
        <v>12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I14" s="2" t="s">
        <v>12</v>
      </c>
      <c r="J14" s="2" t="s">
        <v>13</v>
      </c>
      <c r="K14" s="2" t="s">
        <v>14</v>
      </c>
      <c r="L14" s="2" t="s">
        <v>15</v>
      </c>
      <c r="M14" s="2" t="s">
        <v>16</v>
      </c>
      <c r="N14" s="2" t="s">
        <v>17</v>
      </c>
      <c r="O14" s="2" t="s">
        <v>18</v>
      </c>
      <c r="Q14" s="2" t="s">
        <v>12</v>
      </c>
      <c r="R14" s="2" t="s">
        <v>13</v>
      </c>
      <c r="S14" s="2" t="s">
        <v>14</v>
      </c>
      <c r="T14" s="2" t="s">
        <v>15</v>
      </c>
      <c r="U14" s="2" t="s">
        <v>16</v>
      </c>
      <c r="V14" s="2" t="s">
        <v>17</v>
      </c>
      <c r="W14" s="2" t="s">
        <v>18</v>
      </c>
      <c r="Y14" s="2" t="s">
        <v>12</v>
      </c>
      <c r="Z14" s="2" t="s">
        <v>13</v>
      </c>
      <c r="AA14" s="2" t="s">
        <v>14</v>
      </c>
      <c r="AB14" s="2" t="s">
        <v>15</v>
      </c>
      <c r="AC14" s="2" t="s">
        <v>16</v>
      </c>
      <c r="AD14" s="2" t="s">
        <v>17</v>
      </c>
      <c r="AE14" s="2" t="s">
        <v>18</v>
      </c>
      <c r="AG14" s="2" t="s">
        <v>12</v>
      </c>
      <c r="AH14" s="2" t="s">
        <v>13</v>
      </c>
      <c r="AI14" s="2" t="s">
        <v>14</v>
      </c>
      <c r="AJ14" s="2" t="s">
        <v>15</v>
      </c>
      <c r="AK14" s="2" t="s">
        <v>16</v>
      </c>
      <c r="AL14" s="2" t="s">
        <v>17</v>
      </c>
      <c r="AM14" s="2" t="s">
        <v>18</v>
      </c>
    </row>
    <row r="15" spans="1:41" ht="12" customHeight="1" x14ac:dyDescent="0.25">
      <c r="A15" s="4">
        <v>1</v>
      </c>
      <c r="B15" s="4">
        <v>2</v>
      </c>
      <c r="C15" s="11">
        <v>3</v>
      </c>
      <c r="D15" s="4">
        <v>4</v>
      </c>
      <c r="E15" s="4">
        <v>5</v>
      </c>
      <c r="F15" s="4">
        <v>6</v>
      </c>
      <c r="G15" s="4">
        <v>7</v>
      </c>
      <c r="I15" s="1" t="str">
        <f>IF(AND(YEAR(FebSun1)=Year,MONTH(FebSun1)=2),FebSun1, "")</f>
        <v/>
      </c>
      <c r="J15" s="1">
        <f>IF(AND(YEAR(FebSun1+1)=Year,MONTH(FebSun1+1)=2),FebSun1+1, "")</f>
        <v>44228</v>
      </c>
      <c r="K15" s="12">
        <f>IF(AND(YEAR(FebSun1+2)=Year,MONTH(FebSun1+2)=2),FebSun1+2, "")</f>
        <v>44229</v>
      </c>
      <c r="L15" s="1">
        <f>IF(AND(YEAR(FebSun1+3)=Year,MONTH(FebSun1+3)=2),FebSun1+3, "")</f>
        <v>44230</v>
      </c>
      <c r="M15" s="4">
        <f>IF(AND(YEAR(FebSun1+4)=Year,MONTH(FebSun1+4)=2),FebSun1+4, "")</f>
        <v>44231</v>
      </c>
      <c r="N15" s="4">
        <f>IF(AND(YEAR(FebSun1+5)=Year,MONTH(FebSun1+5)=2),FebSun1+5, "")</f>
        <v>44232</v>
      </c>
      <c r="O15" s="4">
        <f>IF(AND(YEAR(FebSun1+6)=Year,MONTH(FebSun1+6)=2),FebSun1+6, "")</f>
        <v>44233</v>
      </c>
      <c r="P15" s="8"/>
      <c r="Q15" s="4" t="str">
        <f>IF(AND(YEAR(MaySun1)=Year,MONTH(MaySun1)=5),MaySun1, "")</f>
        <v/>
      </c>
      <c r="R15" s="4" t="str">
        <f>IF(AND(YEAR(MaySun1+1)=Year,MONTH(MaySun1+1)=5),MaySun1+1, "")</f>
        <v/>
      </c>
      <c r="S15" s="4" t="str">
        <f>IF(AND(YEAR(MaySun1+2)=Year,MONTH(MaySun1+2)=5),MaySun1+2, "")</f>
        <v/>
      </c>
      <c r="T15" s="4" t="str">
        <f>IF(AND(YEAR(MaySun1+3)=Year,MONTH(MaySun1+3)=5),MaySun1+3, "")</f>
        <v/>
      </c>
      <c r="U15" s="4" t="str">
        <f>IF(AND(YEAR(MaySun1+4)=Year,MONTH(MaySun1+4)=5),MaySun1+4, "")</f>
        <v/>
      </c>
      <c r="V15" s="4" t="str">
        <f>IF(AND(YEAR(MaySun1+5)=Year,MONTH(MaySun1+5)=5),MaySun1+5, "")</f>
        <v/>
      </c>
      <c r="W15" s="5">
        <f>IF(AND(YEAR(MaySun1+6)=Year,MONTH(MaySun1+6)=5),MaySun1+6, "")</f>
        <v>44317</v>
      </c>
      <c r="X15" s="8"/>
      <c r="Y15" s="4">
        <f>IF(AND(YEAR(AugSun1)=Year,MONTH(AugSun1)=8),AugSun1, "")</f>
        <v>44409</v>
      </c>
      <c r="Z15" s="4">
        <f>IF(AND(YEAR(AugSun1+1)=Year,MONTH(AugSun1+1)=8),AugSun1+1, "")</f>
        <v>44410</v>
      </c>
      <c r="AA15" s="12">
        <f>IF(AND(YEAR(AugSun1+2)=Year,MONTH(AugSun1+2)=8),AugSun1+2, "")</f>
        <v>44411</v>
      </c>
      <c r="AB15" s="4">
        <f>IF(AND(YEAR(AugSun1+3)=Year,MONTH(AugSun1+3)=8),AugSun1+3, "")</f>
        <v>44412</v>
      </c>
      <c r="AC15" s="4">
        <f>IF(AND(YEAR(AugSun1+4)=Year,MONTH(AugSun1+4)=8),AugSun1+4, "")</f>
        <v>44413</v>
      </c>
      <c r="AD15" s="4">
        <f>IF(AND(YEAR(AugSun1+5)=Year,MONTH(AugSun1+5)=8),AugSun1+5, "")</f>
        <v>44414</v>
      </c>
      <c r="AE15" s="4">
        <f>IF(AND(YEAR(AugSun1+6)=Year,MONTH(AugSun1+6)=8),AugSun1+6, "")</f>
        <v>44415</v>
      </c>
      <c r="AF15" s="8"/>
      <c r="AG15" s="4" t="str">
        <f>IF(AND(YEAR(NovSun1)=Year,MONTH(NovSun1)=11),NovSun1, "")</f>
        <v/>
      </c>
      <c r="AH15" s="4">
        <f>IF(AND(YEAR(NovSun1+1)=Year,MONTH(NovSun1+1)=11),NovSun1+1, "")</f>
        <v>44501</v>
      </c>
      <c r="AI15" s="11">
        <f>IF(AND(YEAR(NovSun1+2)=Year,MONTH(NovSun1+2)=11),NovSun1+2, "")</f>
        <v>44502</v>
      </c>
      <c r="AJ15" s="4">
        <f>IF(AND(YEAR(NovSun1+3)=Year,MONTH(NovSun1+3)=11),NovSun1+3, "")</f>
        <v>44503</v>
      </c>
      <c r="AK15" s="4">
        <f>IF(AND(YEAR(NovSun1+4)=Year,MONTH(NovSun1+4)=11),NovSun1+4, "")</f>
        <v>44504</v>
      </c>
      <c r="AL15" s="4">
        <f>IF(AND(YEAR(NovSun1+5)=Year,MONTH(NovSun1+5)=11),NovSun1+5, "")</f>
        <v>44505</v>
      </c>
      <c r="AM15" s="4">
        <f>IF(AND(YEAR(NovSun1+6)=Year,MONTH(NovSun1+6)=11),NovSun1+6, "")</f>
        <v>44506</v>
      </c>
    </row>
    <row r="16" spans="1:41" ht="12" customHeight="1" x14ac:dyDescent="0.25">
      <c r="A16" s="4">
        <v>8</v>
      </c>
      <c r="B16" s="4">
        <v>9</v>
      </c>
      <c r="C16" s="12">
        <v>10</v>
      </c>
      <c r="D16" s="4">
        <v>11</v>
      </c>
      <c r="E16" s="4">
        <v>12</v>
      </c>
      <c r="F16" s="4">
        <v>13</v>
      </c>
      <c r="G16" s="4">
        <v>14</v>
      </c>
      <c r="I16" s="1">
        <f>IF(AND(YEAR(FebSun1+7)=Year,MONTH(FebSun1+7)=2),FebSun1+7, "")</f>
        <v>44234</v>
      </c>
      <c r="J16" s="1">
        <f>IF(AND(YEAR(FebSun1+8)=Year,MONTH(FebSun1+8)=2),FebSun1+8, "")</f>
        <v>44235</v>
      </c>
      <c r="K16" s="11">
        <f>IF(AND(YEAR(FebSun1+9)=Year,MONTH(FebSun1+9)=2),FebSun1+9, "")</f>
        <v>44236</v>
      </c>
      <c r="L16" s="5">
        <f>IF(AND(YEAR(FebSun1+10)=Year,MONTH(FebSun1+10)=2),FebSun1+10, "")</f>
        <v>44237</v>
      </c>
      <c r="M16" s="4">
        <f>IF(AND(YEAR(FebSun1+11)=Year,MONTH(FebSun1+11)=2),FebSun1+11, "")</f>
        <v>44238</v>
      </c>
      <c r="N16" s="4">
        <f>IF(AND(YEAR(FebSun1+12)=Year,MONTH(FebSun1+12)=2),FebSun1+12, "")</f>
        <v>44239</v>
      </c>
      <c r="O16" s="4">
        <f>IF(AND(YEAR(FebSun1+13)=Year,MONTH(FebSun1+13)=2),FebSun1+13, "")</f>
        <v>44240</v>
      </c>
      <c r="P16" s="8"/>
      <c r="Q16" s="4">
        <f>IF(AND(YEAR(MaySun1+7)=Year,MONTH(MaySun1+7)=5),MaySun1+7, "")</f>
        <v>44318</v>
      </c>
      <c r="R16" s="4">
        <f>IF(AND(YEAR(MaySun1+8)=Year,MONTH(MaySun1+8)=5),MaySun1+8, "")</f>
        <v>44319</v>
      </c>
      <c r="S16" s="11">
        <f>IF(AND(YEAR(MaySun1+9)=Year,MONTH(MaySun1+9)=5),MaySun1+9, "")</f>
        <v>44320</v>
      </c>
      <c r="T16" s="4">
        <f>IF(AND(YEAR(MaySun1+10)=Year,MONTH(MaySun1+10)=5),MaySun1+10, "")</f>
        <v>44321</v>
      </c>
      <c r="U16" s="4">
        <f>IF(AND(YEAR(MaySun1+11)=Year,MONTH(MaySun1+11)=5),MaySun1+11, "")</f>
        <v>44322</v>
      </c>
      <c r="V16" s="4">
        <f>IF(AND(YEAR(MaySun1+12)=Year,MONTH(MaySun1+12)=5),MaySun1+12, "")</f>
        <v>44323</v>
      </c>
      <c r="W16" s="6">
        <f>IF(AND(YEAR(MaySun1+13)=Year,MONTH(MaySun1+13)=5),MaySun1+13, "")</f>
        <v>44324</v>
      </c>
      <c r="X16" s="8"/>
      <c r="Y16" s="4">
        <f>IF(AND(YEAR(AugSun1+7)=Year,MONTH(AugSun1+7)=8),AugSun1+7, "")</f>
        <v>44416</v>
      </c>
      <c r="Z16" s="4">
        <f>IF(AND(YEAR(AugSun1+8)=Year,MONTH(AugSun1+8)=8),AugSun1+8, "")</f>
        <v>44417</v>
      </c>
      <c r="AA16" s="11">
        <f>IF(AND(YEAR(AugSun1+9)=Year,MONTH(AugSun1+9)=8),AugSun1+9, "")</f>
        <v>44418</v>
      </c>
      <c r="AB16" s="4">
        <f>IF(AND(YEAR(AugSun1+10)=Year,MONTH(AugSun1+10)=8),AugSun1+10, "")</f>
        <v>44419</v>
      </c>
      <c r="AC16" s="4">
        <f>IF(AND(YEAR(AugSun1+11)=Year,MONTH(AugSun1+11)=8),AugSun1+11, "")</f>
        <v>44420</v>
      </c>
      <c r="AD16" s="4">
        <f>IF(AND(YEAR(AugSun1+12)=Year,MONTH(AugSun1+12)=8),AugSun1+12, "")</f>
        <v>44421</v>
      </c>
      <c r="AE16" s="6">
        <f>IF(AND(YEAR(AugSun1+13)=Year,MONTH(AugSun1+13)=8),AugSun1+13, "")</f>
        <v>44422</v>
      </c>
      <c r="AF16" s="8"/>
      <c r="AG16" s="4">
        <f>IF(AND(YEAR(NovSun1+7)=Year,MONTH(NovSun1+7)=11),NovSun1+7, "")</f>
        <v>44507</v>
      </c>
      <c r="AH16" s="4">
        <f>IF(AND(YEAR(NovSun1+8)=Year,MONTH(NovSun1+8)=11),NovSun1+8, "")</f>
        <v>44508</v>
      </c>
      <c r="AI16" s="12">
        <f>IF(AND(YEAR(NovSun1+9)=Year,MONTH(NovSun1+9)=11),NovSun1+9, "")</f>
        <v>44509</v>
      </c>
      <c r="AJ16" s="4">
        <f>IF(AND(YEAR(NovSun1+10)=Year,MONTH(NovSun1+10)=11),NovSun1+10, "")</f>
        <v>44510</v>
      </c>
      <c r="AK16" s="4">
        <f>IF(AND(YEAR(NovSun1+11)=Year,MONTH(NovSun1+11)=11),NovSun1+11, "")</f>
        <v>44511</v>
      </c>
      <c r="AL16" s="4">
        <f>IF(AND(YEAR(NovSun1+12)=Year,MONTH(NovSun1+12)=11),NovSun1+12, "")</f>
        <v>44512</v>
      </c>
      <c r="AM16" s="4">
        <f>IF(AND(YEAR(NovSun1+13)=Year,MONTH(NovSun1+13)=11),NovSun1+13, "")</f>
        <v>44513</v>
      </c>
    </row>
    <row r="17" spans="1:44" ht="12" customHeight="1" x14ac:dyDescent="0.25">
      <c r="A17" s="4">
        <v>15</v>
      </c>
      <c r="B17" s="4">
        <v>16</v>
      </c>
      <c r="C17" s="11">
        <v>17</v>
      </c>
      <c r="D17" s="4">
        <v>18</v>
      </c>
      <c r="E17" s="4">
        <v>19</v>
      </c>
      <c r="F17" s="4">
        <v>20</v>
      </c>
      <c r="G17" s="4">
        <v>21</v>
      </c>
      <c r="I17" s="1">
        <f>IF(AND(YEAR(FebSun1+14)=Year,MONTH(FebSun1+14)=2),FebSun1+14, "")</f>
        <v>44241</v>
      </c>
      <c r="J17" s="1">
        <f>IF(AND(YEAR(FebSun1+15)=Year,MONTH(FebSun1+15)=2),FebSun1+15, "")</f>
        <v>44242</v>
      </c>
      <c r="K17" s="12">
        <f>IF(AND(YEAR(FebSun1+16)=Year,MONTH(FebSun1+16)=2),FebSun1+16, "")</f>
        <v>44243</v>
      </c>
      <c r="L17" s="5">
        <f>IF(AND(YEAR(FebSun1+17)=Year,MONTH(FebSun1+17)=2),FebSun1+17, "")</f>
        <v>44244</v>
      </c>
      <c r="M17" s="4">
        <f>IF(AND(YEAR(FebSun1+18)=Year,MONTH(FebSun1+18)=2),FebSun1+18, "")</f>
        <v>44245</v>
      </c>
      <c r="N17" s="4">
        <f>IF(AND(YEAR(FebSun1+19)=Year,MONTH(FebSun1+19)=2),FebSun1+19, "")</f>
        <v>44246</v>
      </c>
      <c r="O17" s="4">
        <f>IF(AND(YEAR(FebSun1+20)=Year,MONTH(FebSun1+20)=2),FebSun1+20, "")</f>
        <v>44247</v>
      </c>
      <c r="P17" s="8"/>
      <c r="Q17" s="4">
        <f>IF(AND(YEAR(MaySun1+14)=Year,MONTH(MaySun1+14)=5),MaySun1+14, "")</f>
        <v>44325</v>
      </c>
      <c r="R17" s="4">
        <f>IF(AND(YEAR(MaySun1+15)=Year,MONTH(MaySun1+15)=5),MaySun1+15, "")</f>
        <v>44326</v>
      </c>
      <c r="S17" s="12">
        <f>IF(AND(YEAR(MaySun1+16)=Year,MONTH(MaySun1+16)=5),MaySun1+16, "")</f>
        <v>44327</v>
      </c>
      <c r="T17" s="4">
        <f>IF(AND(YEAR(MaySun1+17)=Year,MONTH(MaySun1+17)=5),MaySun1+17, "")</f>
        <v>44328</v>
      </c>
      <c r="U17" s="4">
        <f>IF(AND(YEAR(MaySun1+18)=Year,MONTH(MaySun1+18)=5),MaySun1+18, "")</f>
        <v>44329</v>
      </c>
      <c r="V17" s="4">
        <f>IF(AND(YEAR(MaySun1+19)=Year,MONTH(MaySun1+19)=5),MaySun1+19, "")</f>
        <v>44330</v>
      </c>
      <c r="W17" s="5">
        <f>IF(AND(YEAR(MaySun1+20)=Year,MONTH(MaySun1+20)=5),MaySun1+20, "")</f>
        <v>44331</v>
      </c>
      <c r="X17" s="8"/>
      <c r="Y17" s="4">
        <f>IF(AND(YEAR(AugSun1+14)=Year,MONTH(AugSun1+14)=8),AugSun1+14, "")</f>
        <v>44423</v>
      </c>
      <c r="Z17" s="4">
        <f>IF(AND(YEAR(AugSun1+15)=Year,MONTH(AugSun1+15)=8),AugSun1+15, "")</f>
        <v>44424</v>
      </c>
      <c r="AA17" s="12">
        <f>IF(AND(YEAR(AugSun1+16)=Year,MONTH(AugSun1+16)=8),AugSun1+16, "")</f>
        <v>44425</v>
      </c>
      <c r="AB17" s="4">
        <f>IF(AND(YEAR(AugSun1+17)=Year,MONTH(AugSun1+17)=8),AugSun1+17, "")</f>
        <v>44426</v>
      </c>
      <c r="AC17" s="4">
        <f>IF(AND(YEAR(AugSun1+18)=Year,MONTH(AugSun1+18)=8),AugSun1+18, "")</f>
        <v>44427</v>
      </c>
      <c r="AD17" s="4">
        <f>IF(AND(YEAR(AugSun1+19)=Year,MONTH(AugSun1+19)=8),AugSun1+19, "")</f>
        <v>44428</v>
      </c>
      <c r="AE17" s="4">
        <f>IF(AND(YEAR(AugSun1+20)=Year,MONTH(AugSun1+20)=8),AugSun1+20, "")</f>
        <v>44429</v>
      </c>
      <c r="AF17" s="8"/>
      <c r="AG17" s="4">
        <f>IF(AND(YEAR(NovSun1+14)=Year,MONTH(NovSun1+14)=11),NovSun1+14, "")</f>
        <v>44514</v>
      </c>
      <c r="AH17" s="4">
        <f>IF(AND(YEAR(NovSun1+15)=Year,MONTH(NovSun1+15)=11),NovSun1+15, "")</f>
        <v>44515</v>
      </c>
      <c r="AI17" s="11">
        <f>IF(AND(YEAR(NovSun1+16)=Year,MONTH(NovSun1+16)=11),NovSun1+16, "")</f>
        <v>44516</v>
      </c>
      <c r="AJ17" s="4">
        <f>IF(AND(YEAR(NovSun1+17)=Year,MONTH(NovSun1+17)=11),NovSun1+17, "")</f>
        <v>44517</v>
      </c>
      <c r="AK17" s="4">
        <f>IF(AND(YEAR(NovSun1+18)=Year,MONTH(NovSun1+18)=11),NovSun1+18, "")</f>
        <v>44518</v>
      </c>
      <c r="AL17" s="4">
        <f>IF(AND(YEAR(NovSun1+19)=Year,MONTH(NovSun1+19)=11),NovSun1+19, "")</f>
        <v>44519</v>
      </c>
      <c r="AM17" s="4">
        <f>IF(AND(YEAR(NovSun1+20)=Year,MONTH(NovSun1+20)=11),NovSun1+20, "")</f>
        <v>44520</v>
      </c>
    </row>
    <row r="18" spans="1:44" ht="12" customHeight="1" x14ac:dyDescent="0.25">
      <c r="A18" s="4">
        <v>22</v>
      </c>
      <c r="B18" s="4">
        <v>23</v>
      </c>
      <c r="C18" s="12">
        <v>24</v>
      </c>
      <c r="D18" s="4">
        <v>25</v>
      </c>
      <c r="E18" s="14">
        <v>26</v>
      </c>
      <c r="F18" s="4">
        <v>27</v>
      </c>
      <c r="G18" s="4">
        <v>28</v>
      </c>
      <c r="I18" s="1">
        <f>IF(AND(YEAR(FebSun1+21)=Year,MONTH(FebSun1+21)=2),FebSun1+21, "")</f>
        <v>44248</v>
      </c>
      <c r="J18" s="1">
        <f>IF(AND(YEAR(FebSun1+22)=Year,MONTH(FebSun1+22)=2),FebSun1+22, "")</f>
        <v>44249</v>
      </c>
      <c r="K18" s="11">
        <f>IF(AND(YEAR(FebSun1+23)=Year,MONTH(FebSun1+23)=2),FebSun1+23, "")</f>
        <v>44250</v>
      </c>
      <c r="L18" s="5">
        <f>IF(AND(YEAR(FebSun1+24)=Year,MONTH(FebSun1+24)=2),FebSun1+24, "")</f>
        <v>44251</v>
      </c>
      <c r="M18" s="4">
        <f>IF(AND(YEAR(FebSun1+25)=Year,MONTH(FebSun1+25)=2),FebSun1+25, "")</f>
        <v>44252</v>
      </c>
      <c r="N18" s="4">
        <f>IF(AND(YEAR(FebSun1+26)=Year,MONTH(FebSun1+26)=2),FebSun1+26, "")</f>
        <v>44253</v>
      </c>
      <c r="O18" s="4">
        <f>IF(AND(YEAR(FebSun1+27)=Year,MONTH(FebSun1+27)=2),FebSun1+27, "")</f>
        <v>44254</v>
      </c>
      <c r="P18" s="8"/>
      <c r="Q18" s="4">
        <f>IF(AND(YEAR(MaySun1+21)=Year,MONTH(MaySun1+21)=5),MaySun1+21, "")</f>
        <v>44332</v>
      </c>
      <c r="R18" s="4">
        <f>IF(AND(YEAR(MaySun1+22)=Year,MONTH(MaySun1+22)=5),MaySun1+22, "")</f>
        <v>44333</v>
      </c>
      <c r="S18" s="11">
        <f>IF(AND(YEAR(MaySun1+23)=Year,MONTH(MaySun1+23)=5),MaySun1+23, "")</f>
        <v>44334</v>
      </c>
      <c r="T18" s="4">
        <f>IF(AND(YEAR(MaySun1+24)=Year,MONTH(MaySun1+24)=5),MaySun1+24, "")</f>
        <v>44335</v>
      </c>
      <c r="U18" s="4">
        <f>IF(AND(YEAR(MaySun1+25)=Year,MONTH(MaySun1+25)=5),MaySun1+25, "")</f>
        <v>44336</v>
      </c>
      <c r="V18" s="4">
        <f>IF(AND(YEAR(MaySun1+26)=Year,MONTH(MaySun1+26)=5),MaySun1+26, "")</f>
        <v>44337</v>
      </c>
      <c r="W18" s="6">
        <f>IF(AND(YEAR(MaySun1+27)=Year,MONTH(MaySun1+27)=5),MaySun1+27, "")</f>
        <v>44338</v>
      </c>
      <c r="X18" s="8"/>
      <c r="Y18" s="4">
        <f>IF(AND(YEAR(AugSun1+21)=Year,MONTH(AugSun1+21)=8),AugSun1+21, "")</f>
        <v>44430</v>
      </c>
      <c r="Z18" s="4">
        <f>IF(AND(YEAR(AugSun1+22)=Year,MONTH(AugSun1+22)=8),AugSun1+22, "")</f>
        <v>44431</v>
      </c>
      <c r="AA18" s="11">
        <f>IF(AND(YEAR(AugSun1+23)=Year,MONTH(AugSun1+23)=8),AugSun1+23, "")</f>
        <v>44432</v>
      </c>
      <c r="AB18" s="4">
        <f>IF(AND(YEAR(AugSun1+24)=Year,MONTH(AugSun1+24)=8),AugSun1+24, "")</f>
        <v>44433</v>
      </c>
      <c r="AC18" s="4">
        <f>IF(AND(YEAR(AugSun1+25)=Year,MONTH(AugSun1+25)=8),AugSun1+25, "")</f>
        <v>44434</v>
      </c>
      <c r="AD18" s="4">
        <f>IF(AND(YEAR(AugSun1+26)=Year,MONTH(AugSun1+26)=8),AugSun1+26, "")</f>
        <v>44435</v>
      </c>
      <c r="AE18" s="6">
        <f>IF(AND(YEAR(AugSun1+27)=Year,MONTH(AugSun1+27)=8),AugSun1+27, "")</f>
        <v>44436</v>
      </c>
      <c r="AF18" s="8"/>
      <c r="AG18" s="4">
        <f>IF(AND(YEAR(NovSun1+21)=Year,MONTH(NovSun1+21)=11),NovSun1+21, "")</f>
        <v>44521</v>
      </c>
      <c r="AH18" s="4">
        <f>IF(AND(YEAR(NovSun1+22)=Year,MONTH(NovSun1+22)=11),NovSun1+22, "")</f>
        <v>44522</v>
      </c>
      <c r="AI18" s="12">
        <f>IF(AND(YEAR(NovSun1+23)=Year,MONTH(NovSun1+23)=11),NovSun1+23, "")</f>
        <v>44523</v>
      </c>
      <c r="AJ18" s="4">
        <f>IF(AND(YEAR(NovSun1+24)=Year,MONTH(NovSun1+24)=11),NovSun1+24, "")</f>
        <v>44524</v>
      </c>
      <c r="AK18" s="13">
        <f>IF(AND(YEAR(NovSun1+25)=Year,MONTH(NovSun1+25)=11),NovSun1+25, "")</f>
        <v>44525</v>
      </c>
      <c r="AL18" s="4">
        <f>IF(AND(YEAR(NovSun1+26)=Year,MONTH(NovSun1+26)=11),NovSun1+26, "")</f>
        <v>44526</v>
      </c>
      <c r="AM18" s="4">
        <f>IF(AND(YEAR(NovSun1+27)=Year,MONTH(NovSun1+27)=11),NovSun1+27, "")</f>
        <v>44527</v>
      </c>
    </row>
    <row r="19" spans="1:44" ht="12" customHeight="1" x14ac:dyDescent="0.25">
      <c r="A19" s="4">
        <v>29</v>
      </c>
      <c r="B19" s="4">
        <v>30</v>
      </c>
      <c r="C19" s="4"/>
      <c r="D19" s="4" t="str">
        <f>IF(AND(YEAR(NovSun1+31)=Year,MONTH(NovSun1+31)=11),NovSun1+31, "")</f>
        <v/>
      </c>
      <c r="E19" s="4" t="str">
        <f>IF(AND(YEAR(NovSun1+32)=Year,MONTH(NovSun1+32)=11),NovSun1+32, "")</f>
        <v/>
      </c>
      <c r="F19" s="4" t="str">
        <f>IF(AND(YEAR(NovSun1+33)=Year,MONTH(NovSun1+33)=11),NovSun1+33, "")</f>
        <v/>
      </c>
      <c r="G19" s="4" t="str">
        <f>IF(AND(YEAR(NovSun1+34)=Year,MONTH(NovSun1+34)=11),NovSun1+34, "")</f>
        <v/>
      </c>
      <c r="I19" s="1">
        <f>IF(AND(YEAR(FebSun1+28)=Year,MONTH(FebSun1+28)=2),FebSun1+28, "")</f>
        <v>44255</v>
      </c>
      <c r="J19" s="1" t="str">
        <f>IF(AND(YEAR(FebSun1+29)=Year,MONTH(FebSun1+29)=2),FebSun1+29, "")</f>
        <v/>
      </c>
      <c r="K19" s="1" t="str">
        <f>IF(AND(YEAR(FebSun1+30)=Year,MONTH(FebSun1+30)=2),FebSun1+30, "")</f>
        <v/>
      </c>
      <c r="L19" s="5" t="str">
        <f>IF(AND(YEAR(FebSun1+31)=Year,MONTH(FebSun1+31)=2),FebSun1+31, "")</f>
        <v/>
      </c>
      <c r="M19" s="4" t="str">
        <f>IF(AND(YEAR(FebSun1+32)=Year,MONTH(FebSun1+32)=2),FebSun1+32, "")</f>
        <v/>
      </c>
      <c r="N19" s="4" t="str">
        <f>IF(AND(YEAR(FebSun1+33)=Year,MONTH(FebSun1+33)=2),FebSun1+33, "")</f>
        <v/>
      </c>
      <c r="O19" s="4" t="str">
        <f>IF(AND(YEAR(FebSun1+34)=Year,MONTH(FebSun1+34)=2),FebSun1+34, "")</f>
        <v/>
      </c>
      <c r="P19" s="8"/>
      <c r="Q19" s="4">
        <f>IF(AND(YEAR(MaySun1+28)=Year,MONTH(MaySun1+28)=5),MaySun1+28, "")</f>
        <v>44339</v>
      </c>
      <c r="R19" s="4">
        <f>IF(AND(YEAR(MaySun1+29)=Year,MONTH(MaySun1+29)=5),MaySun1+29, "")</f>
        <v>44340</v>
      </c>
      <c r="S19" s="12">
        <f>IF(AND(YEAR(MaySun1+30)=Year,MONTH(MaySun1+30)=5),MaySun1+30, "")</f>
        <v>44341</v>
      </c>
      <c r="T19" s="4">
        <f>IF(AND(YEAR(MaySun1+31)=Year,MONTH(MaySun1+31)=5),MaySun1+31, "")</f>
        <v>44342</v>
      </c>
      <c r="U19" s="4">
        <f>IF(AND(YEAR(MaySun1+32)=Year,MONTH(MaySun1+32)=5),MaySun1+32, "")</f>
        <v>44343</v>
      </c>
      <c r="V19" s="4">
        <f>IF(AND(YEAR(MaySun1+33)=Year,MONTH(MaySun1+33)=5),MaySun1+33, "")</f>
        <v>44344</v>
      </c>
      <c r="W19" s="4">
        <f>IF(AND(YEAR(MaySun1+34)=Year,MONTH(MaySun1+34)=5),MaySun1+34, "")</f>
        <v>44345</v>
      </c>
      <c r="X19" s="8"/>
      <c r="Y19" s="4">
        <f>IF(AND(YEAR(AugSun1+28)=Year,MONTH(AugSun1+28)=8),AugSun1+28, "")</f>
        <v>44437</v>
      </c>
      <c r="Z19" s="4">
        <f>IF(AND(YEAR(AugSun1+29)=Year,MONTH(AugSun1+29)=8),AugSun1+29, "")</f>
        <v>44438</v>
      </c>
      <c r="AA19" s="12">
        <f>IF(AND(YEAR(AugSun1+30)=Year,MONTH(AugSun1+30)=8),AugSun1+30, "")</f>
        <v>44439</v>
      </c>
      <c r="AB19" s="4" t="str">
        <f>IF(AND(YEAR(AugSun1+31)=Year,MONTH(AugSun1+31)=8),AugSun1+31, "")</f>
        <v/>
      </c>
      <c r="AC19" s="4" t="str">
        <f>IF(AND(YEAR(AugSun1+32)=Year,MONTH(AugSun1+32)=8),AugSun1+32, "")</f>
        <v/>
      </c>
      <c r="AD19" s="4" t="str">
        <f>IF(AND(YEAR(AugSun1+33)=Year,MONTH(AugSun1+33)=8),AugSun1+33, "")</f>
        <v/>
      </c>
      <c r="AE19" s="4" t="str">
        <f>IF(AND(YEAR(AugSun1+34)=Year,MONTH(AugSun1+34)=8),AugSun1+34, "")</f>
        <v/>
      </c>
      <c r="AF19" s="8"/>
      <c r="AG19" s="4">
        <f>IF(AND(YEAR(NovSun1+28)=Year,MONTH(NovSun1+28)=11),NovSun1+28, "")</f>
        <v>44528</v>
      </c>
      <c r="AH19" s="4">
        <f>IF(AND(YEAR(NovSun1+29)=Year,MONTH(NovSun1+29)=11),NovSun1+29, "")</f>
        <v>44529</v>
      </c>
      <c r="AI19" s="11">
        <f>IF(AND(YEAR(NovSun1+30)=Year,MONTH(NovSun1+30)=11),NovSun1+30, "")</f>
        <v>44530</v>
      </c>
      <c r="AJ19" s="4" t="str">
        <f>IF(AND(YEAR(NovSun1+31)=Year,MONTH(NovSun1+31)=11),NovSun1+31, "")</f>
        <v/>
      </c>
      <c r="AK19" s="4" t="str">
        <f>IF(AND(YEAR(NovSun1+32)=Year,MONTH(NovSun1+32)=11),NovSun1+32, "")</f>
        <v/>
      </c>
      <c r="AL19" s="4" t="str">
        <f>IF(AND(YEAR(NovSun1+33)=Year,MONTH(NovSun1+33)=11),NovSun1+33, "")</f>
        <v/>
      </c>
      <c r="AM19" s="4" t="str">
        <f>IF(AND(YEAR(NovSun1+34)=Year,MONTH(NovSun1+34)=11),NovSun1+34, "")</f>
        <v/>
      </c>
    </row>
    <row r="20" spans="1:44" ht="12" customHeight="1" x14ac:dyDescent="0.25">
      <c r="A20" s="4" t="str">
        <f>IF(AND(YEAR(NovSun1+35)=Year,MONTH(NovSun1+35)=11),NovSun1+35, "")</f>
        <v/>
      </c>
      <c r="B20" s="4" t="str">
        <f>IF(AND(YEAR(NovSun1+36)=Year,MONTH(NovSun1+36)=11),NovSun1+36, "")</f>
        <v/>
      </c>
      <c r="C20" s="4" t="str">
        <f>IF(AND(YEAR(NovSun1+37)=Year,MONTH(NovSun1+37)=11),NovSun1+37, "")</f>
        <v/>
      </c>
      <c r="D20" s="4" t="str">
        <f>IF(AND(YEAR(NovSun1+38)=Year,MONTH(NovSun1+38)=11),NovSun1+38, "")</f>
        <v/>
      </c>
      <c r="E20" s="4" t="str">
        <f>IF(AND(YEAR(NovSun1+39)=Year,MONTH(NovSun1+39)=11),NovSun1+39, "")</f>
        <v/>
      </c>
      <c r="F20" s="4" t="str">
        <f>IF(AND(YEAR(NovSun1+40)=Year,MONTH(NovSun1+40)=11),NovSun1+40, "")</f>
        <v/>
      </c>
      <c r="G20" s="4" t="str">
        <f>IF(AND(YEAR(NovSun1+41)=Year,MONTH(NovSun1+41)=11),NovSun1+41, "")</f>
        <v/>
      </c>
      <c r="I20" s="1" t="str">
        <f>IF(AND(YEAR(FebSun1+35)=Year,MONTH(FebSun1+35)=2),FebSun1+35, "")</f>
        <v/>
      </c>
      <c r="J20" s="1" t="str">
        <f>IF(AND(YEAR(FebSun1+36)=Year,MONTH(FebSun1+36)=2),FebSun1+36, "")</f>
        <v/>
      </c>
      <c r="K20" s="1" t="str">
        <f>IF(AND(YEAR(FebSun1+37)=Year,MONTH(FebSun1+37)=2),FebSun1+37, "")</f>
        <v/>
      </c>
      <c r="L20" s="5" t="str">
        <f>IF(AND(YEAR(FebSun1+38)=Year,MONTH(FebSun1+38)=2),FebSun1+38, "")</f>
        <v/>
      </c>
      <c r="M20" s="4" t="str">
        <f>IF(AND(YEAR(FebSun1+39)=Year,MONTH(FebSun1+39)=2),FebSun1+39, "")</f>
        <v/>
      </c>
      <c r="N20" s="4" t="str">
        <f>IF(AND(YEAR(FebSun1+40)=Year,MONTH(FebSun1+40)=2),FebSun1+40, "")</f>
        <v/>
      </c>
      <c r="O20" s="4" t="str">
        <f>IF(AND(YEAR(FebSun1+41)=Year,MONTH(FebSun1+41)=2),FebSun1+41, "")</f>
        <v/>
      </c>
      <c r="P20" s="8"/>
      <c r="Q20" s="4">
        <f>IF(AND(YEAR(MaySun1+35)=Year,MONTH(MaySun1+35)=5),MaySun1+35, "")</f>
        <v>44346</v>
      </c>
      <c r="R20" s="13">
        <f>IF(AND(YEAR(MaySun1+36)=Year,MONTH(MaySun1+36)=5),MaySun1+36, "")</f>
        <v>44347</v>
      </c>
      <c r="S20" s="4" t="str">
        <f>IF(AND(YEAR(MaySun1+37)=Year,MONTH(MaySun1+37)=5),MaySun1+37, "")</f>
        <v/>
      </c>
      <c r="T20" s="4" t="str">
        <f>IF(AND(YEAR(MaySun1+38)=Year,MONTH(MaySun1+38)=5),MaySun1+38, "")</f>
        <v/>
      </c>
      <c r="U20" s="4" t="str">
        <f>IF(AND(YEAR(MaySun1+39)=Year,MONTH(MaySun1+39)=5),MaySun1+39, "")</f>
        <v/>
      </c>
      <c r="V20" s="4" t="str">
        <f>IF(AND(YEAR(MaySun1+40)=Year,MONTH(MaySun1+40)=5),MaySun1+40, "")</f>
        <v/>
      </c>
      <c r="W20" s="4" t="str">
        <f>IF(AND(YEAR(MaySun1+41)=Year,MONTH(MaySun1+41)=5),MaySun1+41, "")</f>
        <v/>
      </c>
      <c r="X20" s="8"/>
      <c r="Y20" s="4" t="str">
        <f>IF(AND(YEAR(AugSun1+35)=Year,MONTH(AugSun1+35)=8),AugSun1+35, "")</f>
        <v/>
      </c>
      <c r="Z20" s="4" t="str">
        <f>IF(AND(YEAR(AugSun1+36)=Year,MONTH(AugSun1+36)=8),AugSun1+36, "")</f>
        <v/>
      </c>
      <c r="AA20" s="4" t="str">
        <f>IF(AND(YEAR(AugSun1+37)=Year,MONTH(AugSun1+37)=8),AugSun1+37, "")</f>
        <v/>
      </c>
      <c r="AB20" s="4" t="str">
        <f>IF(AND(YEAR(AugSun1+38)=Year,MONTH(AugSun1+38)=8),AugSun1+38, "")</f>
        <v/>
      </c>
      <c r="AC20" s="4" t="str">
        <f>IF(AND(YEAR(AugSun1+39)=Year,MONTH(AugSun1+39)=8),AugSun1+39, "")</f>
        <v/>
      </c>
      <c r="AD20" s="4" t="str">
        <f>IF(AND(YEAR(AugSun1+40)=Year,MONTH(AugSun1+40)=8),AugSun1+40, "")</f>
        <v/>
      </c>
      <c r="AE20" s="4" t="str">
        <f>IF(AND(YEAR(AugSun1+41)=Year,MONTH(AugSun1+41)=8),AugSun1+41, "")</f>
        <v/>
      </c>
      <c r="AF20" s="8"/>
      <c r="AG20" s="4" t="str">
        <f>IF(AND(YEAR(NovSun1+35)=Year,MONTH(NovSun1+35)=11),NovSun1+35, "")</f>
        <v/>
      </c>
      <c r="AH20" s="4" t="str">
        <f>IF(AND(YEAR(NovSun1+36)=Year,MONTH(NovSun1+36)=11),NovSun1+36, "")</f>
        <v/>
      </c>
      <c r="AI20" s="4" t="str">
        <f>IF(AND(YEAR(NovSun1+37)=Year,MONTH(NovSun1+37)=11),NovSun1+37, "")</f>
        <v/>
      </c>
      <c r="AJ20" s="4" t="str">
        <f>IF(AND(YEAR(NovSun1+38)=Year,MONTH(NovSun1+38)=11),NovSun1+38, "")</f>
        <v/>
      </c>
      <c r="AK20" s="4" t="str">
        <f>IF(AND(YEAR(NovSun1+39)=Year,MONTH(NovSun1+39)=11),NovSun1+39, "")</f>
        <v/>
      </c>
      <c r="AL20" s="4" t="str">
        <f>IF(AND(YEAR(NovSun1+40)=Year,MONTH(NovSun1+40)=11),NovSun1+40, "")</f>
        <v/>
      </c>
      <c r="AM20" s="4" t="str">
        <f>IF(AND(YEAR(NovSun1+41)=Year,MONTH(NovSun1+41)=11),NovSun1+41, "")</f>
        <v/>
      </c>
    </row>
    <row r="21" spans="1:44" ht="12" customHeight="1" x14ac:dyDescent="0.25"/>
    <row r="22" spans="1:44" ht="12" customHeight="1" x14ac:dyDescent="0.25">
      <c r="A22" s="19" t="s">
        <v>11</v>
      </c>
      <c r="B22" s="19"/>
      <c r="C22" s="19"/>
      <c r="D22" s="19"/>
      <c r="E22" s="19"/>
      <c r="F22" s="19"/>
      <c r="G22" s="19"/>
      <c r="I22" s="19" t="s">
        <v>2</v>
      </c>
      <c r="J22" s="19"/>
      <c r="K22" s="19"/>
      <c r="L22" s="19"/>
      <c r="M22" s="19"/>
      <c r="N22" s="19"/>
      <c r="O22" s="19"/>
      <c r="Q22" s="19" t="s">
        <v>5</v>
      </c>
      <c r="R22" s="19"/>
      <c r="S22" s="19"/>
      <c r="T22" s="19"/>
      <c r="U22" s="19"/>
      <c r="V22" s="19"/>
      <c r="W22" s="19"/>
      <c r="Y22" s="19" t="s">
        <v>7</v>
      </c>
      <c r="Z22" s="19"/>
      <c r="AA22" s="19"/>
      <c r="AB22" s="19"/>
      <c r="AC22" s="19"/>
      <c r="AD22" s="19"/>
      <c r="AE22" s="19"/>
      <c r="AG22" s="19" t="s">
        <v>11</v>
      </c>
      <c r="AH22" s="19"/>
      <c r="AI22" s="19"/>
      <c r="AJ22" s="19"/>
      <c r="AK22" s="19"/>
      <c r="AL22" s="19"/>
      <c r="AM22" s="19"/>
    </row>
    <row r="23" spans="1:44" ht="12" customHeight="1" x14ac:dyDescent="0.25">
      <c r="A23" s="2" t="s">
        <v>12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I23" s="2" t="s">
        <v>12</v>
      </c>
      <c r="J23" s="2" t="s">
        <v>13</v>
      </c>
      <c r="K23" s="2" t="s">
        <v>14</v>
      </c>
      <c r="L23" s="2" t="s">
        <v>15</v>
      </c>
      <c r="M23" s="2" t="s">
        <v>16</v>
      </c>
      <c r="N23" s="2" t="s">
        <v>17</v>
      </c>
      <c r="O23" s="2" t="s">
        <v>18</v>
      </c>
      <c r="Q23" s="2" t="s">
        <v>12</v>
      </c>
      <c r="R23" s="2" t="s">
        <v>13</v>
      </c>
      <c r="S23" s="2" t="s">
        <v>14</v>
      </c>
      <c r="T23" s="2" t="s">
        <v>15</v>
      </c>
      <c r="U23" s="2" t="s">
        <v>16</v>
      </c>
      <c r="V23" s="2" t="s">
        <v>17</v>
      </c>
      <c r="W23" s="2" t="s">
        <v>18</v>
      </c>
      <c r="Y23" s="2" t="s">
        <v>12</v>
      </c>
      <c r="Z23" s="2" t="s">
        <v>13</v>
      </c>
      <c r="AA23" s="2" t="s">
        <v>14</v>
      </c>
      <c r="AB23" s="2" t="s">
        <v>15</v>
      </c>
      <c r="AC23" s="2" t="s">
        <v>16</v>
      </c>
      <c r="AD23" s="2" t="s">
        <v>17</v>
      </c>
      <c r="AE23" s="9" t="s">
        <v>18</v>
      </c>
      <c r="AG23" s="2" t="s">
        <v>12</v>
      </c>
      <c r="AH23" s="2" t="s">
        <v>13</v>
      </c>
      <c r="AI23" s="2" t="s">
        <v>14</v>
      </c>
      <c r="AJ23" s="2" t="s">
        <v>15</v>
      </c>
      <c r="AK23" s="2" t="s">
        <v>16</v>
      </c>
      <c r="AL23" s="2" t="s">
        <v>17</v>
      </c>
      <c r="AM23" s="2" t="s">
        <v>18</v>
      </c>
    </row>
    <row r="24" spans="1:44" ht="12" customHeight="1" x14ac:dyDescent="0.25">
      <c r="A24" s="4" t="str">
        <f>IF(AND(YEAR(DecSun1)=Year,MONTH(DecSun1)=12),DecSun1, "")</f>
        <v/>
      </c>
      <c r="B24" s="4" t="str">
        <f>IF(AND(YEAR(DecSun1+1)=Year,MONTH(DecSun1+1)=12),DecSun1+1, "")</f>
        <v/>
      </c>
      <c r="C24" s="11">
        <v>1</v>
      </c>
      <c r="D24" s="4">
        <v>2</v>
      </c>
      <c r="E24" s="4">
        <v>3</v>
      </c>
      <c r="F24" s="4">
        <v>4</v>
      </c>
      <c r="G24" s="4">
        <v>5</v>
      </c>
      <c r="I24" s="1" t="str">
        <f>IF(AND(YEAR(MarSun1)=Year,MONTH(MarSun1)=3),MarSun1, "")</f>
        <v/>
      </c>
      <c r="J24" s="1">
        <f>IF(AND(YEAR(MarSun1+1)=Year,MONTH(MarSun1+1)=3),MarSun1+1, "")</f>
        <v>44256</v>
      </c>
      <c r="K24" s="12">
        <f>IF(AND(YEAR(MarSun1+2)=Year,MONTH(MarSun1+2)=3),MarSun1+2, "")</f>
        <v>44257</v>
      </c>
      <c r="L24" s="4">
        <f>IF(AND(YEAR(MarSun1+3)=Year,MONTH(MarSun1+3)=3),MarSun1+3, "")</f>
        <v>44258</v>
      </c>
      <c r="M24" s="4">
        <f>IF(AND(YEAR(MarSun1+4)=Year,MONTH(MarSun1+4)=3),MarSun1+4, "")</f>
        <v>44259</v>
      </c>
      <c r="N24" s="4">
        <f>IF(AND(YEAR(MarSun1+5)=Year,MONTH(MarSun1+5)=3),MarSun1+5, "")</f>
        <v>44260</v>
      </c>
      <c r="O24" s="4">
        <f>IF(AND(YEAR(MarSun1+6)=Year,MONTH(MarSun1+6)=3),MarSun1+6, "")</f>
        <v>44261</v>
      </c>
      <c r="P24" s="8"/>
      <c r="Q24" s="4" t="str">
        <f>IF(AND(YEAR(JunSun1)=Year,MONTH(JunSun1)=6),JunSun1, "")</f>
        <v/>
      </c>
      <c r="R24" s="13" t="str">
        <f>IF(AND(YEAR(JunSun1+1)=Year,MONTH(JunSun1+1)=6),JunSun1+1, "")</f>
        <v/>
      </c>
      <c r="S24" s="4">
        <f>IF(AND(YEAR(JunSun1+2)=Year,MONTH(JunSun1+2)=6),JunSun1+2, "")</f>
        <v>44348</v>
      </c>
      <c r="T24" s="11">
        <f>IF(AND(YEAR(JunSun1+3)=Year,MONTH(JunSun1+3)=6),JunSun1+3, "")</f>
        <v>44349</v>
      </c>
      <c r="U24" s="4">
        <f>IF(AND(YEAR(JunSun1+4)=Year,MONTH(JunSun1+4)=6),JunSun1+4, "")</f>
        <v>44350</v>
      </c>
      <c r="V24" s="4">
        <f>IF(AND(YEAR(JunSun1+5)=Year,MONTH(JunSun1+5)=6),JunSun1+5, "")</f>
        <v>44351</v>
      </c>
      <c r="W24" s="6">
        <f>IF(AND(YEAR(JunSun1+6)=Year,MONTH(JunSun1+6)=6),JunSun1+6, "")</f>
        <v>44352</v>
      </c>
      <c r="X24" s="8"/>
      <c r="Y24" s="4" t="str">
        <f>IF(AND(YEAR(SepSun1)=Year,MONTH(SepSun1)=9),SepSun1, "")</f>
        <v/>
      </c>
      <c r="Z24" s="4" t="str">
        <f>IF(AND(YEAR(SepSun1+1)=Year,MONTH(SepSun1+1)=9),SepSun1+1, "")</f>
        <v/>
      </c>
      <c r="AA24" s="4" t="str">
        <f>IF(AND(YEAR(SepSun1+2)=Year,MONTH(SepSun1+2)=9),SepSun1+2, "")</f>
        <v/>
      </c>
      <c r="AB24" s="4">
        <f>IF(AND(YEAR(SepSun1+3)=Year,MONTH(SepSun1+3)=9),SepSun1+3, "")</f>
        <v>44440</v>
      </c>
      <c r="AC24" s="4">
        <f>IF(AND(YEAR(SepSun1+4)=Year,MONTH(SepSun1+4)=9),SepSun1+4, "")</f>
        <v>44441</v>
      </c>
      <c r="AD24" s="4">
        <f>IF(AND(YEAR(SepSun1+5)=Year,MONTH(SepSun1+5)=9),SepSun1+5, "")</f>
        <v>44442</v>
      </c>
      <c r="AE24" s="4">
        <f>IF(AND(YEAR(SepSun1+6)=Year,MONTH(SepSun1+6)=9),SepSun1+6, "")</f>
        <v>44443</v>
      </c>
      <c r="AF24" s="8"/>
      <c r="AG24" s="4" t="str">
        <f>IF(AND(YEAR(DecSun1)=Year,MONTH(DecSun1)=12),DecSun1, "")</f>
        <v/>
      </c>
      <c r="AH24" s="4" t="str">
        <f>IF(AND(YEAR(DecSun1+1)=Year,MONTH(DecSun1+1)=12),DecSun1+1, "")</f>
        <v/>
      </c>
      <c r="AI24" s="4" t="str">
        <f>IF(AND(YEAR(DecSun1+2)=Year,MONTH(DecSun1+2)=12),DecSun1+2, "")</f>
        <v/>
      </c>
      <c r="AJ24" s="4">
        <f>IF(AND(YEAR(DecSun1+3)=Year,MONTH(DecSun1+3)=12),DecSun1+3, "")</f>
        <v>44531</v>
      </c>
      <c r="AK24" s="4">
        <f>IF(AND(YEAR(DecSun1+4)=Year,MONTH(DecSun1+4)=12),DecSun1+4, "")</f>
        <v>44532</v>
      </c>
      <c r="AL24" s="4">
        <f>IF(AND(YEAR(DecSun1+5)=Year,MONTH(DecSun1+5)=12),DecSun1+5, "")</f>
        <v>44533</v>
      </c>
      <c r="AM24" s="4">
        <f>IF(AND(YEAR(DecSun1+6)=Year,MONTH(DecSun1+6)=12),DecSun1+6, "")</f>
        <v>44534</v>
      </c>
    </row>
    <row r="25" spans="1:44" ht="12" customHeight="1" x14ac:dyDescent="0.25">
      <c r="A25" s="4">
        <v>6</v>
      </c>
      <c r="B25" s="4">
        <v>7</v>
      </c>
      <c r="C25" s="12">
        <v>8</v>
      </c>
      <c r="D25" s="4">
        <v>9</v>
      </c>
      <c r="E25" s="4">
        <v>10</v>
      </c>
      <c r="F25" s="4">
        <v>11</v>
      </c>
      <c r="G25" s="4">
        <v>12</v>
      </c>
      <c r="I25" s="1">
        <f>IF(AND(YEAR(MarSun1+7)=Year,MONTH(MarSun1+7)=3),MarSun1+7, "")</f>
        <v>44262</v>
      </c>
      <c r="J25" s="1">
        <f>IF(AND(YEAR(MarSun1+8)=Year,MONTH(MarSun1+8)=3),MarSun1+8, "")</f>
        <v>44263</v>
      </c>
      <c r="K25" s="11">
        <f>IF(AND(YEAR(MarSun1+9)=Year,MONTH(MarSun1+9)=3),MarSun1+9, "")</f>
        <v>44264</v>
      </c>
      <c r="L25" s="4">
        <f>IF(AND(YEAR(MarSun1+10)=Year,MONTH(MarSun1+10)=3),MarSun1+10, "")</f>
        <v>44265</v>
      </c>
      <c r="M25" s="4">
        <f>IF(AND(YEAR(MarSun1+11)=Year,MONTH(MarSun1+11)=3),MarSun1+11, "")</f>
        <v>44266</v>
      </c>
      <c r="N25" s="4">
        <f>IF(AND(YEAR(MarSun1+12)=Year,MONTH(MarSun1+12)=3),MarSun1+12, "")</f>
        <v>44267</v>
      </c>
      <c r="O25" s="4">
        <f>IF(AND(YEAR(MarSun1+13)=Year,MONTH(MarSun1+13)=3),MarSun1+13, "")</f>
        <v>44268</v>
      </c>
      <c r="P25" s="8"/>
      <c r="Q25" s="4">
        <f>IF(AND(YEAR(JunSun1+7)=Year,MONTH(JunSun1+7)=6),JunSun1+7, "")</f>
        <v>44353</v>
      </c>
      <c r="R25" s="4">
        <f>IF(AND(YEAR(JunSun1+8)=Year,MONTH(JunSun1+8)=6),JunSun1+8, "")</f>
        <v>44354</v>
      </c>
      <c r="S25" s="12">
        <f>IF(AND(YEAR(JunSun1+9)=Year,MONTH(JunSun1+9)=6),JunSun1+9, "")</f>
        <v>44355</v>
      </c>
      <c r="T25" s="4">
        <f>IF(AND(YEAR(JunSun1+10)=Year,MONTH(JunSun1+10)=6),JunSun1+10, "")</f>
        <v>44356</v>
      </c>
      <c r="U25" s="4">
        <f>IF(AND(YEAR(JunSun1+11)=Year,MONTH(JunSun1+11)=6),JunSun1+11, "")</f>
        <v>44357</v>
      </c>
      <c r="V25" s="4">
        <f>IF(AND(YEAR(JunSun1+12)=Year,MONTH(JunSun1+12)=6),JunSun1+12, "")</f>
        <v>44358</v>
      </c>
      <c r="W25" s="4">
        <f>IF(AND(YEAR(JunSun1+13)=Year,MONTH(JunSun1+13)=6),JunSun1+13, "")</f>
        <v>44359</v>
      </c>
      <c r="X25" s="8"/>
      <c r="Y25" s="4">
        <f>IF(AND(YEAR(SepSun1+7)=Year,MONTH(SepSun1+7)=9),SepSun1+7, "")</f>
        <v>44444</v>
      </c>
      <c r="Z25" s="13">
        <f>IF(AND(YEAR(SepSun1+8)=Year,MONTH(SepSun1+8)=9),SepSun1+8, "")</f>
        <v>44445</v>
      </c>
      <c r="AA25" s="4">
        <f>IF(AND(YEAR(SepSun1+9)=Year,MONTH(SepSun1+9)=9),SepSun1+9, "")</f>
        <v>44446</v>
      </c>
      <c r="AB25" s="11">
        <f>IF(AND(YEAR(SepSun1+10)=Year,MONTH(SepSun1+10)=9),SepSun1+10, "")</f>
        <v>44447</v>
      </c>
      <c r="AC25" s="4">
        <f>IF(AND(YEAR(SepSun1+11)=Year,MONTH(SepSun1+11)=9),SepSun1+11, "")</f>
        <v>44448</v>
      </c>
      <c r="AD25" s="4">
        <f>IF(AND(YEAR(SepSun1+12)=Year,MONTH(SepSun1+12)=9),SepSun1+12, "")</f>
        <v>44449</v>
      </c>
      <c r="AE25" s="6">
        <f>IF(AND(YEAR(SepSun1+13)=Year,MONTH(SepSun1+13)=9),SepSun1+13, "")</f>
        <v>44450</v>
      </c>
      <c r="AF25" s="8"/>
      <c r="AG25" s="4">
        <f>IF(AND(YEAR(DecSun1+7)=Year,MONTH(DecSun1+7)=12),DecSun1+7, "")</f>
        <v>44535</v>
      </c>
      <c r="AH25" s="4">
        <f>IF(AND(YEAR(DecSun1+8)=Year,MONTH(DecSun1+8)=12),DecSun1+8, "")</f>
        <v>44536</v>
      </c>
      <c r="AI25" s="12">
        <f>IF(AND(YEAR(DecSun1+9)=Year,MONTH(DecSun1+9)=12),DecSun1+9, "")</f>
        <v>44537</v>
      </c>
      <c r="AJ25" s="4">
        <f>IF(AND(YEAR(DecSun1+10)=Year,MONTH(DecSun1+10)=12),DecSun1+10, "")</f>
        <v>44538</v>
      </c>
      <c r="AK25" s="4">
        <f>IF(AND(YEAR(DecSun1+11)=Year,MONTH(DecSun1+11)=12),DecSun1+11, "")</f>
        <v>44539</v>
      </c>
      <c r="AL25" s="4">
        <f>IF(AND(YEAR(DecSun1+12)=Year,MONTH(DecSun1+12)=12),DecSun1+12, "")</f>
        <v>44540</v>
      </c>
      <c r="AM25" s="4">
        <f>IF(AND(YEAR(DecSun1+13)=Year,MONTH(DecSun1+13)=12),DecSun1+13, "")</f>
        <v>44541</v>
      </c>
    </row>
    <row r="26" spans="1:44" ht="12" customHeight="1" x14ac:dyDescent="0.25">
      <c r="A26" s="4">
        <v>13</v>
      </c>
      <c r="B26" s="4">
        <v>14</v>
      </c>
      <c r="C26" s="11">
        <v>15</v>
      </c>
      <c r="D26" s="4">
        <v>16</v>
      </c>
      <c r="E26" s="4">
        <v>17</v>
      </c>
      <c r="F26" s="4">
        <v>18</v>
      </c>
      <c r="G26" s="4">
        <v>19</v>
      </c>
      <c r="I26" s="1">
        <f>IF(AND(YEAR(MarSun1+14)=Year,MONTH(MarSun1+14)=3),MarSun1+14, "")</f>
        <v>44269</v>
      </c>
      <c r="J26" s="1">
        <f>IF(AND(YEAR(MarSun1+15)=Year,MONTH(MarSun1+15)=3),MarSun1+15, "")</f>
        <v>44270</v>
      </c>
      <c r="K26" s="12">
        <f>IF(AND(YEAR(MarSun1+16)=Year,MONTH(MarSun1+16)=3),MarSun1+16, "")</f>
        <v>44271</v>
      </c>
      <c r="L26" s="4">
        <f>IF(AND(YEAR(MarSun1+17)=Year,MONTH(MarSun1+17)=3),MarSun1+17, "")</f>
        <v>44272</v>
      </c>
      <c r="M26" s="4">
        <f>IF(AND(YEAR(MarSun1+18)=Year,MONTH(MarSun1+18)=3),MarSun1+18, "")</f>
        <v>44273</v>
      </c>
      <c r="N26" s="4">
        <f>IF(AND(YEAR(MarSun1+19)=Year,MONTH(MarSun1+19)=3),MarSun1+19, "")</f>
        <v>44274</v>
      </c>
      <c r="O26" s="4">
        <f>IF(AND(YEAR(MarSun1+20)=Year,MONTH(MarSun1+20)=3),MarSun1+20, "")</f>
        <v>44275</v>
      </c>
      <c r="P26" s="8"/>
      <c r="Q26" s="4">
        <f>IF(AND(YEAR(JunSun1+14)=Year,MONTH(JunSun1+14)=6),JunSun1+14, "")</f>
        <v>44360</v>
      </c>
      <c r="R26" s="4">
        <f>IF(AND(YEAR(JunSun1+15)=Year,MONTH(JunSun1+15)=6),JunSun1+15, "")</f>
        <v>44361</v>
      </c>
      <c r="S26" s="11">
        <f>IF(AND(YEAR(JunSun1+16)=Year,MONTH(JunSun1+16)=6),JunSun1+16, "")</f>
        <v>44362</v>
      </c>
      <c r="T26" s="4">
        <f>IF(AND(YEAR(JunSun1+17)=Year,MONTH(JunSun1+17)=6),JunSun1+17, "")</f>
        <v>44363</v>
      </c>
      <c r="U26" s="4">
        <f>IF(AND(YEAR(JunSun1+18)=Year,MONTH(JunSun1+18)=6),JunSun1+18, "")</f>
        <v>44364</v>
      </c>
      <c r="V26" s="4">
        <f>IF(AND(YEAR(JunSun1+19)=Year,MONTH(JunSun1+19)=6),JunSun1+19, "")</f>
        <v>44365</v>
      </c>
      <c r="W26" s="6">
        <f>IF(AND(YEAR(JunSun1+20)=Year,MONTH(JunSun1+20)=6),JunSun1+20, "")</f>
        <v>44366</v>
      </c>
      <c r="X26" s="8"/>
      <c r="Y26" s="4">
        <f>IF(AND(YEAR(SepSun1+14)=Year,MONTH(SepSun1+14)=9),SepSun1+14, "")</f>
        <v>44451</v>
      </c>
      <c r="Z26" s="4">
        <f>IF(AND(YEAR(SepSun1+15)=Year,MONTH(SepSun1+15)=9),SepSun1+15, "")</f>
        <v>44452</v>
      </c>
      <c r="AA26" s="12">
        <f>IF(AND(YEAR(SepSun1+16)=Year,MONTH(SepSun1+16)=9),SepSun1+16, "")</f>
        <v>44453</v>
      </c>
      <c r="AB26" s="4">
        <f>IF(AND(YEAR(SepSun1+17)=Year,MONTH(SepSun1+17)=9),SepSun1+17, "")</f>
        <v>44454</v>
      </c>
      <c r="AC26" s="4">
        <f>IF(AND(YEAR(SepSun1+18)=Year,MONTH(SepSun1+18)=9),SepSun1+18, "")</f>
        <v>44455</v>
      </c>
      <c r="AD26" s="4">
        <f>IF(AND(YEAR(SepSun1+19)=Year,MONTH(SepSun1+19)=9),SepSun1+19, "")</f>
        <v>44456</v>
      </c>
      <c r="AE26" s="4">
        <f>IF(AND(YEAR(SepSun1+20)=Year,MONTH(SepSun1+20)=9),SepSun1+20, "")</f>
        <v>44457</v>
      </c>
      <c r="AF26" s="8"/>
      <c r="AG26" s="4">
        <f>IF(AND(YEAR(DecSun1+14)=Year,MONTH(DecSun1+14)=12),DecSun1+14, "")</f>
        <v>44542</v>
      </c>
      <c r="AH26" s="4">
        <f>IF(AND(YEAR(DecSun1+15)=Year,MONTH(DecSun1+15)=12),DecSun1+15, "")</f>
        <v>44543</v>
      </c>
      <c r="AI26" s="11">
        <f>IF(AND(YEAR(DecSun1+16)=Year,MONTH(DecSun1+16)=12),DecSun1+16, "")</f>
        <v>44544</v>
      </c>
      <c r="AJ26" s="4">
        <f>IF(AND(YEAR(DecSun1+17)=Year,MONTH(DecSun1+17)=12),DecSun1+17, "")</f>
        <v>44545</v>
      </c>
      <c r="AK26" s="4">
        <f>IF(AND(YEAR(DecSun1+18)=Year,MONTH(DecSun1+18)=12),DecSun1+18, "")</f>
        <v>44546</v>
      </c>
      <c r="AL26" s="4">
        <f>IF(AND(YEAR(DecSun1+19)=Year,MONTH(DecSun1+19)=12),DecSun1+19, "")</f>
        <v>44547</v>
      </c>
      <c r="AM26" s="4">
        <f>IF(AND(YEAR(DecSun1+20)=Year,MONTH(DecSun1+20)=12),DecSun1+20, "")</f>
        <v>44548</v>
      </c>
    </row>
    <row r="27" spans="1:44" ht="12" customHeight="1" x14ac:dyDescent="0.25">
      <c r="A27" s="4">
        <v>20</v>
      </c>
      <c r="B27" s="4">
        <v>21</v>
      </c>
      <c r="C27" s="12">
        <v>22</v>
      </c>
      <c r="D27" s="4">
        <v>23</v>
      </c>
      <c r="E27" s="4">
        <v>24</v>
      </c>
      <c r="F27" s="13">
        <v>25</v>
      </c>
      <c r="G27" s="4">
        <v>26</v>
      </c>
      <c r="I27" s="1">
        <f>IF(AND(YEAR(MarSun1+21)=Year,MONTH(MarSun1+21)=3),MarSun1+21, "")</f>
        <v>44276</v>
      </c>
      <c r="J27" s="1">
        <f>IF(AND(YEAR(MarSun1+22)=Year,MONTH(MarSun1+22)=3),MarSun1+22, "")</f>
        <v>44277</v>
      </c>
      <c r="K27" s="11">
        <f>IF(AND(YEAR(MarSun1+23)=Year,MONTH(MarSun1+23)=3),MarSun1+23, "")</f>
        <v>44278</v>
      </c>
      <c r="L27" s="4">
        <f>IF(AND(YEAR(MarSun1+24)=Year,MONTH(MarSun1+24)=3),MarSun1+24, "")</f>
        <v>44279</v>
      </c>
      <c r="M27" s="4">
        <f>IF(AND(YEAR(MarSun1+25)=Year,MONTH(MarSun1+25)=3),MarSun1+25, "")</f>
        <v>44280</v>
      </c>
      <c r="N27" s="4">
        <f>IF(AND(YEAR(MarSun1+26)=Year,MONTH(MarSun1+26)=3),MarSun1+26, "")</f>
        <v>44281</v>
      </c>
      <c r="O27" s="4">
        <f>IF(AND(YEAR(MarSun1+27)=Year,MONTH(MarSun1+27)=3),MarSun1+27, "")</f>
        <v>44282</v>
      </c>
      <c r="P27" s="8"/>
      <c r="Q27" s="4">
        <f>IF(AND(YEAR(JunSun1+21)=Year,MONTH(JunSun1+21)=6),JunSun1+21, "")</f>
        <v>44367</v>
      </c>
      <c r="R27" s="4">
        <f>IF(AND(YEAR(JunSun1+22)=Year,MONTH(JunSun1+22)=6),JunSun1+22, "")</f>
        <v>44368</v>
      </c>
      <c r="S27" s="12">
        <f>IF(AND(YEAR(JunSun1+23)=Year,MONTH(JunSun1+23)=6),JunSun1+23, "")</f>
        <v>44369</v>
      </c>
      <c r="T27" s="4">
        <f>IF(AND(YEAR(JunSun1+24)=Year,MONTH(JunSun1+24)=6),JunSun1+24, "")</f>
        <v>44370</v>
      </c>
      <c r="U27" s="4">
        <f>IF(AND(YEAR(JunSun1+25)=Year,MONTH(JunSun1+25)=6),JunSun1+25, "")</f>
        <v>44371</v>
      </c>
      <c r="V27" s="4">
        <f>IF(AND(YEAR(JunSun1+26)=Year,MONTH(JunSun1+26)=6),JunSun1+26, "")</f>
        <v>44372</v>
      </c>
      <c r="W27" s="4">
        <f>IF(AND(YEAR(JunSun1+27)=Year,MONTH(JunSun1+27)=6),JunSun1+27, "")</f>
        <v>44373</v>
      </c>
      <c r="X27" s="8"/>
      <c r="Y27" s="4">
        <f>IF(AND(YEAR(SepSun1+21)=Year,MONTH(SepSun1+21)=9),SepSun1+21, "")</f>
        <v>44458</v>
      </c>
      <c r="Z27" s="4">
        <f>IF(AND(YEAR(SepSun1+22)=Year,MONTH(SepSun1+22)=9),SepSun1+22, "")</f>
        <v>44459</v>
      </c>
      <c r="AA27" s="11">
        <f>IF(AND(YEAR(SepSun1+23)=Year,MONTH(SepSun1+23)=9),SepSun1+23, "")</f>
        <v>44460</v>
      </c>
      <c r="AB27" s="4">
        <f>IF(AND(YEAR(SepSun1+24)=Year,MONTH(SepSun1+24)=9),SepSun1+24, "")</f>
        <v>44461</v>
      </c>
      <c r="AC27" s="4">
        <f>IF(AND(YEAR(SepSun1+25)=Year,MONTH(SepSun1+25)=9),SepSun1+25, "")</f>
        <v>44462</v>
      </c>
      <c r="AD27" s="4">
        <f>IF(AND(YEAR(SepSun1+26)=Year,MONTH(SepSun1+26)=9),SepSun1+26, "")</f>
        <v>44463</v>
      </c>
      <c r="AE27" s="6">
        <f>IF(AND(YEAR(SepSun1+27)=Year,MONTH(SepSun1+27)=9),SepSun1+27, "")</f>
        <v>44464</v>
      </c>
      <c r="AF27" s="8"/>
      <c r="AG27" s="4">
        <f>IF(AND(YEAR(DecSun1+21)=Year,MONTH(DecSun1+21)=12),DecSun1+21, "")</f>
        <v>44549</v>
      </c>
      <c r="AH27" s="4">
        <f>IF(AND(YEAR(DecSun1+22)=Year,MONTH(DecSun1+22)=12),DecSun1+22, "")</f>
        <v>44550</v>
      </c>
      <c r="AI27" s="12">
        <f>IF(AND(YEAR(DecSun1+23)=Year,MONTH(DecSun1+23)=12),DecSun1+23, "")</f>
        <v>44551</v>
      </c>
      <c r="AJ27" s="4">
        <f>IF(AND(YEAR(DecSun1+24)=Year,MONTH(DecSun1+24)=12),DecSun1+24, "")</f>
        <v>44552</v>
      </c>
      <c r="AK27" s="4">
        <f>IF(AND(YEAR(DecSun1+25)=Year,MONTH(DecSun1+25)=12),DecSun1+25, "")</f>
        <v>44553</v>
      </c>
      <c r="AL27" s="4">
        <f>IF(AND(YEAR(DecSun1+26)=Year,MONTH(DecSun1+26)=12),DecSun1+26, "")</f>
        <v>44554</v>
      </c>
      <c r="AM27" s="13">
        <f>IF(AND(YEAR(DecSun1+27)=Year,MONTH(DecSun1+27)=12),DecSun1+27, "")</f>
        <v>44555</v>
      </c>
    </row>
    <row r="28" spans="1:44" ht="12" customHeight="1" x14ac:dyDescent="0.25">
      <c r="A28" s="4">
        <v>27</v>
      </c>
      <c r="B28" s="4">
        <v>28</v>
      </c>
      <c r="C28" s="11">
        <v>29</v>
      </c>
      <c r="D28" s="4">
        <v>30</v>
      </c>
      <c r="E28" s="4">
        <v>31</v>
      </c>
      <c r="F28" s="4"/>
      <c r="G28" s="4"/>
      <c r="I28" s="1">
        <f>IF(AND(YEAR(MarSun1+28)=Year,MONTH(MarSun1+28)=3),MarSun1+28, "")</f>
        <v>44283</v>
      </c>
      <c r="J28" s="1">
        <f>IF(AND(YEAR(MarSun1+29)=Year,MONTH(MarSun1+29)=3),MarSun1+29, "")</f>
        <v>44284</v>
      </c>
      <c r="K28" s="12">
        <f>IF(AND(YEAR(MarSun1+30)=Year,MONTH(MarSun1+30)=3),MarSun1+30, "")</f>
        <v>44285</v>
      </c>
      <c r="L28" s="4">
        <f>IF(AND(YEAR(MarSun1+31)=Year,MONTH(MarSun1+31)=3),MarSun1+31, "")</f>
        <v>44286</v>
      </c>
      <c r="M28" s="4" t="str">
        <f>IF(AND(YEAR(MarSun1+32)=Year,MONTH(MarSun1+32)=3),MarSun1+32, "")</f>
        <v/>
      </c>
      <c r="N28" s="4" t="str">
        <f>IF(AND(YEAR(MarSun1+33)=Year,MONTH(MarSun1+33)=3),MarSun1+33, "")</f>
        <v/>
      </c>
      <c r="O28" s="4" t="str">
        <f>IF(AND(YEAR(MarSun1+34)=Year,MONTH(MarSun1+34)=3),MarSun1+34, "")</f>
        <v/>
      </c>
      <c r="P28" s="8"/>
      <c r="Q28" s="4">
        <f>IF(AND(YEAR(JunSun1+28)=Year,MONTH(JunSun1+28)=6),JunSun1+28, "")</f>
        <v>44374</v>
      </c>
      <c r="R28" s="4">
        <f>IF(AND(YEAR(JunSun1+29)=Year,MONTH(JunSun1+29)=6),JunSun1+29, "")</f>
        <v>44375</v>
      </c>
      <c r="S28" s="11">
        <f>IF(AND(YEAR(JunSun1+30)=Year,MONTH(JunSun1+30)=6),JunSun1+30, "")</f>
        <v>44376</v>
      </c>
      <c r="T28" s="4">
        <f>IF(AND(YEAR(JunSun1+31)=Year,MONTH(JunSun1+31)=6),JunSun1+31, "")</f>
        <v>44377</v>
      </c>
      <c r="U28" s="4" t="str">
        <f>IF(AND(YEAR(JunSun1+32)=Year,MONTH(JunSun1+32)=6),JunSun1+32, "")</f>
        <v/>
      </c>
      <c r="V28" s="4" t="str">
        <f>IF(AND(YEAR(JunSun1+33)=Year,MONTH(JunSun1+33)=6),JunSun1+33, "")</f>
        <v/>
      </c>
      <c r="W28" s="4" t="str">
        <f>IF(AND(YEAR(JunSun1+34)=Year,MONTH(JunSun1+34)=6),JunSun1+34, "")</f>
        <v/>
      </c>
      <c r="X28" s="8"/>
      <c r="Y28" s="4">
        <f>IF(AND(YEAR(SepSun1+28)=Year,MONTH(SepSun1+28)=9),SepSun1+28, "")</f>
        <v>44465</v>
      </c>
      <c r="Z28" s="4">
        <f>IF(AND(YEAR(SepSun1+29)=Year,MONTH(SepSun1+29)=9),SepSun1+29, "")</f>
        <v>44466</v>
      </c>
      <c r="AA28" s="12">
        <f>IF(AND(YEAR(SepSun1+30)=Year,MONTH(SepSun1+30)=9),SepSun1+30, "")</f>
        <v>44467</v>
      </c>
      <c r="AB28" s="4">
        <f>IF(AND(YEAR(SepSun1+31)=Year,MONTH(SepSun1+31)=9),SepSun1+31, "")</f>
        <v>44468</v>
      </c>
      <c r="AC28" s="4">
        <f>IF(AND(YEAR(SepSun1+32)=Year,MONTH(SepSun1+32)=9),SepSun1+32, "")</f>
        <v>44469</v>
      </c>
      <c r="AD28" s="4" t="str">
        <f>IF(AND(YEAR(SepSun1+33)=Year,MONTH(SepSun1+33)=9),SepSun1+33, "")</f>
        <v/>
      </c>
      <c r="AE28" s="4" t="str">
        <f>IF(AND(YEAR(SepSun1+34)=Year,MONTH(SepSun1+34)=9),SepSun1+34, "")</f>
        <v/>
      </c>
      <c r="AF28" s="8"/>
      <c r="AG28" s="4">
        <f>IF(AND(YEAR(DecSun1+28)=Year,MONTH(DecSun1+28)=12),DecSun1+28, "")</f>
        <v>44556</v>
      </c>
      <c r="AH28" s="4">
        <f>IF(AND(YEAR(DecSun1+29)=Year,MONTH(DecSun1+29)=12),DecSun1+29, "")</f>
        <v>44557</v>
      </c>
      <c r="AI28" s="11">
        <f>IF(AND(YEAR(DecSun1+30)=Year,MONTH(DecSun1+30)=12),DecSun1+30, "")</f>
        <v>44558</v>
      </c>
      <c r="AJ28" s="4">
        <f>IF(AND(YEAR(DecSun1+31)=Year,MONTH(DecSun1+31)=12),DecSun1+31, "")</f>
        <v>44559</v>
      </c>
      <c r="AK28" s="4">
        <f>IF(AND(YEAR(DecSun1+32)=Year,MONTH(DecSun1+32)=12),DecSun1+32, "")</f>
        <v>44560</v>
      </c>
      <c r="AL28" s="4">
        <f>IF(AND(YEAR(DecSun1+33)=Year,MONTH(DecSun1+33)=12),DecSun1+33, "")</f>
        <v>44561</v>
      </c>
      <c r="AM28" s="4" t="str">
        <f>IF(AND(YEAR(DecSun1+34)=Year,MONTH(DecSun1+34)=12),DecSun1+34, "")</f>
        <v/>
      </c>
    </row>
    <row r="29" spans="1:44" ht="12" customHeight="1" x14ac:dyDescent="0.25">
      <c r="A29" s="4" t="str">
        <f>IF(AND(YEAR(DecSun1+35)=Year,MONTH(DecSun1+35)=12),DecSun1+35, "")</f>
        <v/>
      </c>
      <c r="B29" s="4" t="str">
        <f>IF(AND(YEAR(DecSun1+36)=Year,MONTH(DecSun1+36)=12),DecSun1+36, "")</f>
        <v/>
      </c>
      <c r="C29" s="4" t="str">
        <f>IF(AND(YEAR(DecSun1+37)=Year,MONTH(DecSun1+37)=12),DecSun1+37, "")</f>
        <v/>
      </c>
      <c r="D29" s="4" t="str">
        <f>IF(AND(YEAR(DecSun1+38)=Year,MONTH(DecSun1+38)=12),DecSun1+38, "")</f>
        <v/>
      </c>
      <c r="E29" s="4" t="str">
        <f>IF(AND(YEAR(DecSun1+39)=Year,MONTH(DecSun1+39)=12),DecSun1+39, "")</f>
        <v/>
      </c>
      <c r="F29" s="4" t="str">
        <f>IF(AND(YEAR(DecSun1+40)=Year,MONTH(DecSun1+40)=12),DecSun1+40, "")</f>
        <v/>
      </c>
      <c r="G29" s="4" t="str">
        <f>IF(AND(YEAR(DecSun1+41)=Year,MONTH(DecSun1+41)=12),DecSun1+41, "")</f>
        <v/>
      </c>
      <c r="I29" s="1" t="str">
        <f>IF(AND(YEAR(MarSun1+35)=Year,MONTH(MarSun1+35)=3),MarSun1+35, "")</f>
        <v/>
      </c>
      <c r="J29" s="1" t="str">
        <f>IF(AND(YEAR(MarSun1+36)=Year,MONTH(MarSun1+36)=3),MarSun1+36, "")</f>
        <v/>
      </c>
      <c r="K29" s="4" t="str">
        <f>IF(AND(YEAR(MarSun1+37)=Year,MONTH(MarSun1+37)=3),MarSun1+37, "")</f>
        <v/>
      </c>
      <c r="L29" s="4" t="str">
        <f>IF(AND(YEAR(MarSun1+38)=Year,MONTH(MarSun1+38)=3),MarSun1+38, "")</f>
        <v/>
      </c>
      <c r="M29" s="4" t="str">
        <f>IF(AND(YEAR(MarSun1+39)=Year,MONTH(MarSun1+39)=3),MarSun1+39, "")</f>
        <v/>
      </c>
      <c r="N29" s="4" t="str">
        <f>IF(AND(YEAR(MarSun1+40)=Year,MONTH(MarSun1+40)=3),MarSun1+40, "")</f>
        <v/>
      </c>
      <c r="O29" s="4" t="str">
        <f>IF(AND(YEAR(MarSun1+41)=Year,MONTH(MarSun1+41)=3),MarSun1+41, "")</f>
        <v/>
      </c>
      <c r="P29" s="8"/>
      <c r="Q29" s="4" t="str">
        <f>IF(AND(YEAR(JunSun1+35)=Year,MONTH(JunSun1+35)=6),JunSun1+35, "")</f>
        <v/>
      </c>
      <c r="R29" s="4" t="str">
        <f>IF(AND(YEAR(JunSun1+36)=Year,MONTH(JunSun1+36)=6),JunSun1+36, "")</f>
        <v/>
      </c>
      <c r="S29" s="4" t="str">
        <f>IF(AND(YEAR(JunSun1+37)=Year,MONTH(JunSun1+37)=6),JunSun1+37, "")</f>
        <v/>
      </c>
      <c r="T29" s="4" t="str">
        <f>IF(AND(YEAR(JunSun1+38)=Year,MONTH(JunSun1+38)=6),JunSun1+38, "")</f>
        <v/>
      </c>
      <c r="U29" s="4" t="str">
        <f>IF(AND(YEAR(JunSun1+39)=Year,MONTH(JunSun1+39)=6),JunSun1+39, "")</f>
        <v/>
      </c>
      <c r="V29" s="4" t="str">
        <f>IF(AND(YEAR(JunSun1+40)=Year,MONTH(JunSun1+40)=6),JunSun1+40, "")</f>
        <v/>
      </c>
      <c r="W29" s="4" t="str">
        <f>IF(AND(YEAR(JunSun1+41)=Year,MONTH(JunSun1+41)=6),JunSun1+41, "")</f>
        <v/>
      </c>
      <c r="X29" s="8"/>
      <c r="Y29" s="4" t="str">
        <f>IF(AND(YEAR(SepSun1+35)=Year,MONTH(SepSun1+35)=9),SepSun1+35, "")</f>
        <v/>
      </c>
      <c r="Z29" s="4" t="str">
        <f>IF(AND(YEAR(SepSun1+36)=Year,MONTH(SepSun1+36)=9),SepSun1+36, "")</f>
        <v/>
      </c>
      <c r="AA29" s="4" t="str">
        <f>IF(AND(YEAR(SepSun1+37)=Year,MONTH(SepSun1+37)=9),SepSun1+37, "")</f>
        <v/>
      </c>
      <c r="AB29" s="4" t="str">
        <f>IF(AND(YEAR(SepSun1+38)=Year,MONTH(SepSun1+38)=9),SepSun1+38, "")</f>
        <v/>
      </c>
      <c r="AC29" s="4" t="str">
        <f>IF(AND(YEAR(SepSun1+39)=Year,MONTH(SepSun1+39)=9),SepSun1+39, "")</f>
        <v/>
      </c>
      <c r="AD29" s="4" t="str">
        <f>IF(AND(YEAR(SepSun1+40)=Year,MONTH(SepSun1+40)=9),SepSun1+40, "")</f>
        <v/>
      </c>
      <c r="AE29" s="4" t="str">
        <f>IF(AND(YEAR(SepSun1+41)=Year,MONTH(SepSun1+41)=9),SepSun1+41, "")</f>
        <v/>
      </c>
      <c r="AF29" s="8"/>
      <c r="AG29" s="4" t="str">
        <f>IF(AND(YEAR(DecSun1+35)=Year,MONTH(DecSun1+35)=12),DecSun1+35, "")</f>
        <v/>
      </c>
      <c r="AH29" s="4" t="str">
        <f>IF(AND(YEAR(DecSun1+36)=Year,MONTH(DecSun1+36)=12),DecSun1+36, "")</f>
        <v/>
      </c>
      <c r="AI29" s="4" t="str">
        <f>IF(AND(YEAR(DecSun1+37)=Year,MONTH(DecSun1+37)=12),DecSun1+37, "")</f>
        <v/>
      </c>
      <c r="AJ29" s="4" t="str">
        <f>IF(AND(YEAR(DecSun1+38)=Year,MONTH(DecSun1+38)=12),DecSun1+38, "")</f>
        <v/>
      </c>
      <c r="AK29" s="4" t="str">
        <f>IF(AND(YEAR(DecSun1+39)=Year,MONTH(DecSun1+39)=12),DecSun1+39, "")</f>
        <v/>
      </c>
      <c r="AL29" s="4" t="str">
        <f>IF(AND(YEAR(DecSun1+40)=Year,MONTH(DecSun1+40)=12),DecSun1+40, "")</f>
        <v/>
      </c>
      <c r="AM29" s="4" t="str">
        <f>IF(AND(YEAR(DecSun1+41)=Year,MONTH(DecSun1+41)=12),DecSun1+41, "")</f>
        <v/>
      </c>
      <c r="AR29" s="8"/>
    </row>
    <row r="30" spans="1:44" ht="16.5" customHeight="1" x14ac:dyDescent="0.25">
      <c r="I30" s="8"/>
      <c r="J30" s="8"/>
      <c r="K30" s="8"/>
      <c r="L30" s="8"/>
      <c r="M30" s="8"/>
    </row>
    <row r="31" spans="1:44" ht="18" customHeight="1" x14ac:dyDescent="0.25">
      <c r="D31" s="17" t="s">
        <v>22</v>
      </c>
      <c r="E31" s="17"/>
      <c r="F31" s="17"/>
      <c r="G31" s="17"/>
      <c r="H31" s="17"/>
      <c r="I31" s="17"/>
      <c r="J31" s="17"/>
      <c r="K31" s="10"/>
      <c r="L31" s="18" t="s">
        <v>23</v>
      </c>
      <c r="M31" s="18"/>
      <c r="N31" s="18"/>
      <c r="O31" s="18"/>
      <c r="P31" s="18"/>
      <c r="Q31" s="18"/>
      <c r="R31" s="18"/>
      <c r="S31" s="10"/>
      <c r="T31" s="15" t="s">
        <v>20</v>
      </c>
      <c r="U31" s="15"/>
      <c r="V31" s="15"/>
      <c r="W31" s="15"/>
      <c r="X31" s="15"/>
      <c r="Y31" s="15"/>
      <c r="Z31" s="15"/>
      <c r="AA31" s="10"/>
      <c r="AB31" s="16" t="s">
        <v>21</v>
      </c>
      <c r="AC31" s="16"/>
      <c r="AD31" s="16"/>
      <c r="AE31" s="16"/>
      <c r="AF31" s="16"/>
      <c r="AG31" s="16"/>
      <c r="AH31" s="16"/>
    </row>
    <row r="32" spans="1:44" ht="18" customHeight="1" x14ac:dyDescent="0.25">
      <c r="D32" s="17"/>
      <c r="E32" s="17"/>
      <c r="F32" s="17"/>
      <c r="G32" s="17"/>
      <c r="H32" s="17"/>
      <c r="I32" s="17"/>
      <c r="J32" s="17"/>
      <c r="K32" s="10"/>
      <c r="L32" s="18"/>
      <c r="M32" s="18"/>
      <c r="N32" s="18"/>
      <c r="O32" s="18"/>
      <c r="P32" s="18"/>
      <c r="Q32" s="18"/>
      <c r="R32" s="18"/>
      <c r="S32" s="10"/>
      <c r="T32" s="15"/>
      <c r="U32" s="15"/>
      <c r="V32" s="15"/>
      <c r="W32" s="15"/>
      <c r="X32" s="15"/>
      <c r="Y32" s="15"/>
      <c r="Z32" s="15"/>
      <c r="AA32" s="10"/>
      <c r="AB32" s="16"/>
      <c r="AC32" s="16"/>
      <c r="AD32" s="16"/>
      <c r="AE32" s="16"/>
      <c r="AF32" s="16"/>
      <c r="AG32" s="16"/>
      <c r="AH32" s="16"/>
    </row>
  </sheetData>
  <dataConsolidate/>
  <mergeCells count="21">
    <mergeCell ref="B2:F2"/>
    <mergeCell ref="I2:AM2"/>
    <mergeCell ref="I4:O4"/>
    <mergeCell ref="I13:O13"/>
    <mergeCell ref="I22:O22"/>
    <mergeCell ref="Q4:W4"/>
    <mergeCell ref="Q13:W13"/>
    <mergeCell ref="Q22:W22"/>
    <mergeCell ref="Y4:AE4"/>
    <mergeCell ref="Y13:AE13"/>
    <mergeCell ref="Y22:AE22"/>
    <mergeCell ref="AG4:AM4"/>
    <mergeCell ref="AG13:AM13"/>
    <mergeCell ref="AG22:AM22"/>
    <mergeCell ref="T31:Z32"/>
    <mergeCell ref="AB31:AH32"/>
    <mergeCell ref="D31:J32"/>
    <mergeCell ref="L31:R32"/>
    <mergeCell ref="A4:G4"/>
    <mergeCell ref="A13:G13"/>
    <mergeCell ref="A22:G22"/>
  </mergeCells>
  <phoneticPr fontId="2" type="noConversion"/>
  <dataValidations count="38">
    <dataValidation allowBlank="1" showInputMessage="1" showErrorMessage="1" prompt="Enter Year in this cell to automatically update calendar for each month in cells B2 through AF27" sqref="I3 I2:AM2 K3:AM3"/>
    <dataValidation allowBlank="1" showInputMessage="1" showErrorMessage="1" prompt="Create a calendar for any year using this Calendar Creator worksheet. Enter Year in cell at right to automatically update calendar for each month" sqref="H2"/>
    <dataValidation allowBlank="1" showInputMessage="1" showErrorMessage="1" prompt="Calendar Month is in this cell. Calendar for this month is automatically updated in cells B3 through H9" sqref="I4:O4"/>
    <dataValidation allowBlank="1" showInputMessage="1" showErrorMessage="1" prompt="Calendar Month is in this cell. Calendar for this month is automatically updated in cells J3 through P9" sqref="Q4:W4"/>
    <dataValidation allowBlank="1" showInputMessage="1" showErrorMessage="1" prompt="Calendar Month is in this cell. Calendar for this month is automatically updated in cells R3 through X9" sqref="Y4:AE4"/>
    <dataValidation allowBlank="1" showInputMessage="1" showErrorMessage="1" prompt="Calendar Month is in this cell. Calendar for this month is automatically updated in cells Z3 through AF9" sqref="AG4:AM4 A4:G4"/>
    <dataValidation allowBlank="1" showInputMessage="1" showErrorMessage="1" prompt="Calendar Month is in this cell. Calendar for this month is automatically updated in cells B12 through H18" sqref="I13:O13"/>
    <dataValidation allowBlank="1" showInputMessage="1" showErrorMessage="1" prompt="Calendar Month is in this cell. Calendar for this month is automatically updated in cells B21 through H27" sqref="I22:O22"/>
    <dataValidation allowBlank="1" showInputMessage="1" showErrorMessage="1" prompt="Calendar Month is in this cell. Calendar for this month is automatically updated in cells J12 through P18" sqref="Q13:W13"/>
    <dataValidation allowBlank="1" showInputMessage="1" showErrorMessage="1" prompt="Calendar Month is in this cell. Calendar for this month is automatically updated in cells R12 through X18" sqref="Y13:AE13"/>
    <dataValidation allowBlank="1" showInputMessage="1" showErrorMessage="1" prompt="Calendar Month is in this cell. Calendar for this month is automatically updated in cells Z12 through AF18" sqref="AG13:AM13 A13:G13"/>
    <dataValidation allowBlank="1" showInputMessage="1" showErrorMessage="1" prompt="Calendar Month is in this cell. Calendar for this month is automatically updated in cells J21 through P27" sqref="Q22:W22"/>
    <dataValidation allowBlank="1" showInputMessage="1" showErrorMessage="1" prompt="Calendar Month is in this cell. Calendar for this month is automatically updated in cells R21 through X27" sqref="Y22:AE22"/>
    <dataValidation allowBlank="1" showInputMessage="1" showErrorMessage="1" prompt="Calendar Month is in this cell. Calendar for this month is automatically updated in cells Z21 through AF27" sqref="AG22:AM22 A22:G22"/>
    <dataValidation allowBlank="1" showInputMessage="1" showErrorMessage="1" prompt="Weekdays for the month in cell above are in cells B3 through H3" sqref="I5"/>
    <dataValidation allowBlank="1" showInputMessage="1" showErrorMessage="1" prompt="Weekdays for the month in cell above are in cells J3 through P3" sqref="Q5"/>
    <dataValidation allowBlank="1" showInputMessage="1" showErrorMessage="1" prompt="Weekdays for the month in cell above are in cells R3 through X3" sqref="Y5"/>
    <dataValidation allowBlank="1" showInputMessage="1" showErrorMessage="1" prompt="Weekdays for the month in cell above are in cells Z3 through AF3" sqref="AG5 A5"/>
    <dataValidation allowBlank="1" showInputMessage="1" showErrorMessage="1" prompt="Weekdays for the month in cell above are in cells B12 through H12" sqref="I14"/>
    <dataValidation allowBlank="1" showInputMessage="1" showErrorMessage="1" prompt="Weekdays for the month in cell above are in cells J12 through P12" sqref="Q14"/>
    <dataValidation allowBlank="1" showInputMessage="1" showErrorMessage="1" prompt="Weekdays for the month in cell above are in cells R12 through X12" sqref="Y14"/>
    <dataValidation allowBlank="1" showInputMessage="1" showErrorMessage="1" prompt="Weekdays for the month in cell above are in cells Z12 through AF12" sqref="AG14 A14"/>
    <dataValidation allowBlank="1" showInputMessage="1" showErrorMessage="1" prompt="Weekdays for the month in cell above are in cells B21 through H21" sqref="I23"/>
    <dataValidation allowBlank="1" showInputMessage="1" showErrorMessage="1" prompt="Weekdays for the month in cell above are in cells J21 through P21" sqref="Q23"/>
    <dataValidation allowBlank="1" showInputMessage="1" showErrorMessage="1" prompt="Weekdays for the month in cell above are in cells R21 through X21" sqref="Y23"/>
    <dataValidation allowBlank="1" showInputMessage="1" showErrorMessage="1" prompt="Weekdays for the month in cell above are in cells Z21 through AF21" sqref="AG23 A23"/>
    <dataValidation allowBlank="1" showInputMessage="1" showErrorMessage="1" prompt="Calendar days for this month are automatically updated in cells B4 through H9" sqref="I6"/>
    <dataValidation allowBlank="1" showInputMessage="1" showErrorMessage="1" prompt="Calendar days for this month are automatically updated in cells J4 through P9" sqref="Q6"/>
    <dataValidation allowBlank="1" showInputMessage="1" showErrorMessage="1" prompt="Calendar days for this month are automatically updated in cells R4 through X9" sqref="Y6"/>
    <dataValidation allowBlank="1" showInputMessage="1" showErrorMessage="1" prompt="Calendar days for this month are automatically updated in cells Z4 through AF9" sqref="AG6 A6"/>
    <dataValidation allowBlank="1" showInputMessage="1" showErrorMessage="1" prompt="Calendar days for this month are automatically updated in cells B13 through H18" sqref="I15"/>
    <dataValidation allowBlank="1" showInputMessage="1" showErrorMessage="1" prompt="Calendar days for this month are automatically updated in cells J13 through P18" sqref="Q15"/>
    <dataValidation allowBlank="1" showInputMessage="1" showErrorMessage="1" prompt="Calendar days for this month are automatically updated in cells R13 through X18" sqref="Y15"/>
    <dataValidation allowBlank="1" showInputMessage="1" showErrorMessage="1" prompt="Calendar days for this month are automatically updated in cells Z13 through AF18" sqref="AG15 A15 C15 E15 G15 A17 C17 E17 G17"/>
    <dataValidation allowBlank="1" showInputMessage="1" showErrorMessage="1" prompt="Calendar days for this month are automatically updated in cells B22 through H27" sqref="I24"/>
    <dataValidation allowBlank="1" showInputMessage="1" showErrorMessage="1" prompt="Calendar days for this month are automatically updated in cells J22 through P27" sqref="Q24"/>
    <dataValidation allowBlank="1" showInputMessage="1" showErrorMessage="1" prompt="Calendar days for this month are automatically updated in cells R22 through X27" sqref="Y24"/>
    <dataValidation allowBlank="1" showInputMessage="1" showErrorMessage="1" prompt="Calendar days for this month are automatically updated in cells Z22 through AF27" sqref="AG24 A24"/>
  </dataValidations>
  <printOptions horizontalCentered="1" verticalCentered="1"/>
  <pageMargins left="0.5" right="0.5" top="0.5" bottom="0.5" header="0.5" footer="0.5"/>
  <pageSetup scale="94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Doug Goldsmith</dc:creator>
  <cp:lastModifiedBy>Heather Haffener</cp:lastModifiedBy>
  <cp:lastPrinted>2019-01-04T00:31:08Z</cp:lastPrinted>
  <dcterms:created xsi:type="dcterms:W3CDTF">2017-08-12T10:05:54Z</dcterms:created>
  <dcterms:modified xsi:type="dcterms:W3CDTF">2021-08-06T21:40:50Z</dcterms:modified>
</cp:coreProperties>
</file>